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640" windowHeight="11760" activeTab="1"/>
  </bookViews>
  <sheets>
    <sheet name="I-FORM Old Regime" sheetId="4" r:id="rId1"/>
    <sheet name="I-FORM New Regime" sheetId="7" r:id="rId2"/>
    <sheet name="Sheet1 (2)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GPF2">[1]GPF!#REF!</definedName>
    <definedName name="_GPF2">[1]GPF!#REF!</definedName>
    <definedName name="_Order1" hidden="1">255</definedName>
    <definedName name="ADM">'[2]PAY-DET'!$AB$88</definedName>
    <definedName name="ak">[1]BILL!#REF!</definedName>
    <definedName name="ALLTOTAL">[1]BILL!#REF!</definedName>
    <definedName name="ASE">'[2]PAY-DET'!$AB$8</definedName>
    <definedName name="bharatiya" localSheetId="1">'[3]PAY (3)'!#REF!</definedName>
    <definedName name="bharatiya" localSheetId="0">'[3]PAY (3)'!#REF!</definedName>
    <definedName name="bharatiya">#REF!</definedName>
    <definedName name="BILL1">[1]BILL!#REF!</definedName>
    <definedName name="BILL2">[1]BILL!#REF!</definedName>
    <definedName name="BILL3">[1]BILL!#REF!</definedName>
    <definedName name="BILL4">[1]BILL!#REF!</definedName>
    <definedName name="BILL5">[1]BILL!#REF!</definedName>
    <definedName name="bjw">#REF!</definedName>
    <definedName name="burange" localSheetId="1">'[3]PAY (3)'!#REF!</definedName>
    <definedName name="burange" localSheetId="0">'[3]PAY (3)'!#REF!</definedName>
    <definedName name="burange">#REF!</definedName>
    <definedName name="chk">#REF!</definedName>
    <definedName name="D.A.">#REF!</definedName>
    <definedName name="Dange">'[4]Income tax 2003'!#REF!</definedName>
    <definedName name="debadwaaaar">#REF!</definedName>
    <definedName name="deshpande" localSheetId="1">'[3]PAY (3)'!#REF!</definedName>
    <definedName name="deshpande" localSheetId="0">'[3]PAY (3)'!#REF!</definedName>
    <definedName name="deshpande">#REF!</definedName>
    <definedName name="dhawad">#REF!</definedName>
    <definedName name="dle">#REF!</definedName>
    <definedName name="dole" localSheetId="1">'[3]PAY (3)'!#REF!</definedName>
    <definedName name="dole" localSheetId="0">'[3]PAY (3)'!#REF!</definedName>
    <definedName name="dole">#REF!</definedName>
    <definedName name="dshpnd">#REF!</definedName>
    <definedName name="expay">#REF!</definedName>
    <definedName name="F.C.">'[2]PAY-DET'!$B$168</definedName>
    <definedName name="FACE2">[1]F.S.!#REF!</definedName>
    <definedName name="FACE3">[1]F.S.!#REF!</definedName>
    <definedName name="FACE4">[1]F.S.!#REF!</definedName>
    <definedName name="FACE5">[1]F.S.!#REF!</definedName>
    <definedName name="gathe" localSheetId="1">'[3]PAY (3)'!#REF!</definedName>
    <definedName name="gathe" localSheetId="0">'[3]PAY (3)'!#REF!</definedName>
    <definedName name="gathe">#REF!</definedName>
    <definedName name="giri" localSheetId="1">'[3]PAY (3)'!#REF!</definedName>
    <definedName name="giri" localSheetId="0">'[3]PAY (3)'!#REF!</definedName>
    <definedName name="giri">#REF!</definedName>
    <definedName name="GPF_FRONT">'[5]G P F'!#REF!</definedName>
    <definedName name="GRPINSURANCE">'[5]DEY   VAJATI:G.I.S.'!$B$2:$DF$310</definedName>
    <definedName name="Gudade">'[4]Income tax 2003'!#REF!</definedName>
    <definedName name="HDM">'[2]PAY-DET'!$B$88</definedName>
    <definedName name="HGST">'[2]PAY-DET'!$AA$49</definedName>
    <definedName name="hirulekar" localSheetId="1">'[3]PAY (3)'!#REF!</definedName>
    <definedName name="hirulekar" localSheetId="0">'[3]PAY (3)'!#REF!</definedName>
    <definedName name="hirulekar">#REF!</definedName>
    <definedName name="HOUSERENT">'[5]DEY   VAJATI:H.R.A.'!$B$2:$BR$1359</definedName>
    <definedName name="INCTABLE">#REF!</definedName>
    <definedName name="J.C.">'[2]PAY-DET'!$AB$248</definedName>
    <definedName name="jaunjale" localSheetId="1">'[3]PAY (3)'!#REF!</definedName>
    <definedName name="jaunjale" localSheetId="0">'[3]PAY (3)'!#REF!</definedName>
    <definedName name="jaunjale">#REF!</definedName>
    <definedName name="jlnprkr">#REF!</definedName>
    <definedName name="joshi" localSheetId="1">'[3]PAY (3)'!#REF!</definedName>
    <definedName name="joshi" localSheetId="0">'[3]PAY (3)'!#REF!</definedName>
    <definedName name="joshi">#REF!</definedName>
    <definedName name="kadu" localSheetId="1">'[3]PAY (3)'!#REF!</definedName>
    <definedName name="kadu" localSheetId="0">'[3]PAY (3)'!#REF!</definedName>
    <definedName name="kadu">#REF!</definedName>
    <definedName name="khan" localSheetId="1">'[3]PAY (3)'!#REF!</definedName>
    <definedName name="khan" localSheetId="0">'[3]PAY (3)'!#REF!</definedName>
    <definedName name="khan">#REF!</definedName>
    <definedName name="kmrwr">#REF!</definedName>
    <definedName name="kpd" localSheetId="1">'[3]PAY (3)'!#REF!</definedName>
    <definedName name="kpd" localSheetId="0">'[3]PAY (3)'!#REF!</definedName>
    <definedName name="kpd">#REF!</definedName>
    <definedName name="ksrkr">#REF!</definedName>
    <definedName name="kthd">#REF!</definedName>
    <definedName name="mrhkr">#REF!</definedName>
    <definedName name="mrlkr">#REF!</definedName>
    <definedName name="Nawaklar">'[4]Income tax 2003'!#REF!</definedName>
    <definedName name="PAGE1">[1]BILL!#REF!</definedName>
    <definedName name="PAGE2" localSheetId="1">[6]BILL!#REF!</definedName>
    <definedName name="PAGE2" localSheetId="0">[6]BILL!#REF!</definedName>
    <definedName name="PAGE2">[1]BILL!#REF!</definedName>
    <definedName name="pant" localSheetId="1">'[3]PAY (3)'!#REF!</definedName>
    <definedName name="pant" localSheetId="0">'[3]PAY (3)'!#REF!</definedName>
    <definedName name="pant">#REF!</definedName>
    <definedName name="Panure">'[4]Income tax 2003'!#REF!</definedName>
    <definedName name="paranja" localSheetId="1">'[3]PAY (3)'!#REF!</definedName>
    <definedName name="paranja" localSheetId="0">'[3]PAY (3)'!#REF!</definedName>
    <definedName name="paranja">#REF!</definedName>
    <definedName name="paranjaape" localSheetId="1">'[3]PAY (3)'!#REF!</definedName>
    <definedName name="paranjaape" localSheetId="0">'[3]PAY (3)'!#REF!</definedName>
    <definedName name="paranjaape">#REF!</definedName>
    <definedName name="paranjape" localSheetId="1">'[3]PAY (3)'!#REF!</definedName>
    <definedName name="paranjape" localSheetId="0">'[3]PAY (3)'!#REF!</definedName>
    <definedName name="paranjape">#REF!</definedName>
    <definedName name="Patankar">'[4]Income tax 2003'!#REF!</definedName>
    <definedName name="PEON">'[2]PAY-DET'!$AB$568</definedName>
    <definedName name="phansalkar" localSheetId="1">'[3]PAY (3)'!#REF!</definedName>
    <definedName name="phansalkar" localSheetId="0">'[3]PAY (3)'!#REF!</definedName>
    <definedName name="phansalkar">#REF!</definedName>
    <definedName name="pkhl">#REF!</definedName>
    <definedName name="potdukhe">#REF!</definedName>
    <definedName name="_xlnm.Print_Area" localSheetId="1">'I-FORM New Regime'!$A$1:$L$36</definedName>
    <definedName name="_xlnm.Print_Area" localSheetId="0">'I-FORM Old Regime'!$A$1:$L$56</definedName>
    <definedName name="ptdkhe">#REF!</definedName>
    <definedName name="Punse">'[4]Income tax 2003'!#REF!</definedName>
    <definedName name="rohankar" localSheetId="1">'[3]PAY (3)'!#REF!</definedName>
    <definedName name="rohankar" localSheetId="0">'[3]PAY (3)'!#REF!</definedName>
    <definedName name="rohankar">#REF!</definedName>
    <definedName name="rut">#REF!</definedName>
    <definedName name="S.D.E.">'[2]PAY-DET'!$B$47</definedName>
    <definedName name="S.E.">'[2]PAY-DET'!$B$8</definedName>
    <definedName name="SC">'[2]PAY-DET'!$AB$168</definedName>
    <definedName name="sdr">#REF!</definedName>
    <definedName name="SEC.ENG.">'[2]PAY-DET'!$AB$448</definedName>
    <definedName name="shahade" localSheetId="1">'[3]PAY (3)'!#REF!</definedName>
    <definedName name="shahade" localSheetId="0">'[3]PAY (3)'!#REF!</definedName>
    <definedName name="shahade">#REF!</definedName>
    <definedName name="sherekar" localSheetId="1">'[3]PAY (3)'!#REF!</definedName>
    <definedName name="sherekar" localSheetId="0">'[3]PAY (3)'!#REF!</definedName>
    <definedName name="sherekar">#REF!</definedName>
    <definedName name="shnd">#REF!</definedName>
    <definedName name="somkuwar" localSheetId="1">'[3]PAY (3)'!#REF!</definedName>
    <definedName name="somkuwar" localSheetId="0">'[3]PAY (3)'!#REF!</definedName>
    <definedName name="somkuwar">#REF!</definedName>
    <definedName name="srwnkhd">#REF!</definedName>
    <definedName name="sswnkhde">#REF!</definedName>
    <definedName name="SUPDT">'[2]PAY-DET'!$AB$128</definedName>
    <definedName name="Thakare">'[4]Income tax 2003'!#REF!</definedName>
    <definedName name="TOTAL1">[1]BILL!#REF!</definedName>
    <definedName name="TOTAL2">[1]BILL!#REF!</definedName>
    <definedName name="TOTAL3">[1]BILL!#REF!</definedName>
    <definedName name="TOTAL4">[1]BILL!#REF!</definedName>
    <definedName name="TOTAL5">[1]BILL!#REF!</definedName>
    <definedName name="TOTAL6">[1]BILL!#REF!</definedName>
    <definedName name="TOTALALL">[1]BILL!#REF!</definedName>
    <definedName name="TREACER">'[2]PAY-DET'!$B$128</definedName>
    <definedName name="TRY_SLIP">'[5]TRY. SLIP'!#REF!</definedName>
    <definedName name="umap" localSheetId="1">'[3]PAY (3)'!#REF!</definedName>
    <definedName name="umap" localSheetId="0">'[3]PAY (3)'!#REF!</definedName>
    <definedName name="umap">#REF!</definedName>
    <definedName name="wankhade" localSheetId="1">'[3]PAY (3)'!#REF!</definedName>
    <definedName name="wankhade" localSheetId="0">'[3]PAY (3)'!#REF!</definedName>
    <definedName name="wankhade">#REF!</definedName>
    <definedName name="ywlkr">#REF!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7"/>
  <c r="E20" i="9" l="1"/>
  <c r="L15" i="7"/>
  <c r="H36" i="4"/>
  <c r="L37" s="1"/>
  <c r="L38" s="1"/>
  <c r="L17"/>
  <c r="N14"/>
  <c r="L13" l="1"/>
  <c r="M33" l="1"/>
  <c r="J30" i="7" l="1"/>
  <c r="O10" i="4" l="1"/>
  <c r="L18" i="7" l="1"/>
  <c r="L28" i="4"/>
  <c r="L26"/>
  <c r="O16"/>
  <c r="O11" s="1"/>
  <c r="N9"/>
  <c r="L7" l="1"/>
  <c r="L7" i="7"/>
  <c r="L27" i="4"/>
  <c r="N10"/>
  <c r="O9"/>
  <c r="O12" s="1"/>
  <c r="L9" l="1"/>
  <c r="G18" s="1"/>
  <c r="L18" s="1"/>
  <c r="N7"/>
  <c r="G16" i="7"/>
  <c r="L16" s="1"/>
  <c r="K20" l="1"/>
  <c r="J22" s="1"/>
  <c r="J23" s="1"/>
  <c r="L30" i="4"/>
  <c r="N22" i="7" l="1"/>
  <c r="O30" s="1"/>
  <c r="Q30" s="1"/>
  <c r="J24"/>
  <c r="J25" s="1"/>
  <c r="K39" i="4"/>
  <c r="J41" s="1"/>
  <c r="E17" i="9" s="1"/>
  <c r="E23" l="1"/>
  <c r="F23" s="1"/>
  <c r="E22"/>
  <c r="F22" s="1"/>
  <c r="E21"/>
  <c r="F21" s="1"/>
  <c r="Z49" i="4"/>
  <c r="AB49" s="1"/>
  <c r="Z47"/>
  <c r="AB47" s="1"/>
  <c r="Q49"/>
  <c r="R47"/>
  <c r="R46"/>
  <c r="Z48"/>
  <c r="AB48" s="1"/>
  <c r="R48"/>
  <c r="L42"/>
  <c r="J42" l="1"/>
  <c r="R50" s="1"/>
  <c r="J43" s="1"/>
  <c r="F24" i="9"/>
  <c r="F25" s="1"/>
  <c r="F26" s="1"/>
  <c r="F27" s="1"/>
  <c r="J44" i="4" l="1"/>
  <c r="J45" s="1"/>
  <c r="J46" l="1"/>
  <c r="J48" s="1"/>
  <c r="J50" l="1"/>
  <c r="J51" s="1"/>
  <c r="G50"/>
  <c r="O24" i="7"/>
  <c r="Q24" s="1"/>
  <c r="O28"/>
  <c r="O27"/>
  <c r="Q27" s="1"/>
  <c r="O25"/>
  <c r="Q25" s="1"/>
  <c r="O26"/>
  <c r="Q26" s="1"/>
  <c r="O29"/>
  <c r="Q29" s="1"/>
  <c r="P22"/>
  <c r="E2" i="9"/>
  <c r="O31" i="7" l="1"/>
  <c r="C5" i="9"/>
  <c r="E5" s="1"/>
  <c r="C10"/>
  <c r="E10" s="1"/>
  <c r="C9"/>
  <c r="E9" s="1"/>
  <c r="C7"/>
  <c r="E7" s="1"/>
  <c r="C6"/>
  <c r="E6" s="1"/>
  <c r="C8"/>
  <c r="E8" s="1"/>
  <c r="Q28" i="7"/>
  <c r="Q31" s="1"/>
  <c r="Q32" l="1"/>
  <c r="Q33" s="1"/>
  <c r="E11" i="9"/>
  <c r="E12" s="1"/>
  <c r="E13" l="1"/>
  <c r="E14" s="1"/>
  <c r="J26" i="7"/>
  <c r="J27" l="1"/>
  <c r="J29" s="1"/>
  <c r="G31" s="1"/>
  <c r="J31" l="1"/>
  <c r="J32" s="1"/>
</calcChain>
</file>

<file path=xl/sharedStrings.xml><?xml version="1.0" encoding="utf-8"?>
<sst xmlns="http://schemas.openxmlformats.org/spreadsheetml/2006/main" count="231" uniqueCount="156">
  <si>
    <t>Designation</t>
  </si>
  <si>
    <t>C.L.A</t>
  </si>
  <si>
    <t>T.A.</t>
  </si>
  <si>
    <t>TOTAL</t>
  </si>
  <si>
    <t>Tax Calculation</t>
  </si>
  <si>
    <t>1]</t>
  </si>
  <si>
    <t>SALARY</t>
  </si>
  <si>
    <t>Basic</t>
  </si>
  <si>
    <t>D.A .</t>
  </si>
  <si>
    <t>Other / W.A.</t>
  </si>
  <si>
    <t>H.R.A.</t>
  </si>
  <si>
    <t>D.A. -7 Pay Arriors / Other</t>
  </si>
  <si>
    <t>DCPS Cont Govt.Others</t>
  </si>
  <si>
    <t>TOTAL I</t>
  </si>
  <si>
    <t>Diff</t>
  </si>
  <si>
    <t>LESS :- Standerd Deduction u/s 16(ia)</t>
  </si>
  <si>
    <t>2]</t>
  </si>
  <si>
    <t>LESS</t>
  </si>
  <si>
    <t>A)</t>
  </si>
  <si>
    <t xml:space="preserve">H.R.A.  U/s  10(13A) </t>
  </si>
  <si>
    <t xml:space="preserve"> B) L.T.A.</t>
  </si>
  <si>
    <t>C)</t>
  </si>
  <si>
    <t>U/S 16 (iii) Profesion Tax</t>
  </si>
  <si>
    <t>D) Excess Payment Recovery</t>
  </si>
  <si>
    <t>E)</t>
  </si>
  <si>
    <t xml:space="preserve">U/S 24  Interest For House  Property  Adv </t>
  </si>
  <si>
    <t>F) Other</t>
  </si>
  <si>
    <t>TOTAL II</t>
  </si>
  <si>
    <t>3]</t>
  </si>
  <si>
    <t>INCOME</t>
  </si>
  <si>
    <t>Interest from N.S.C.  ( 80 L )</t>
  </si>
  <si>
    <r>
      <t>B)</t>
    </r>
    <r>
      <rPr>
        <sz val="8"/>
        <rFont val="Times New Roman"/>
        <family val="1"/>
      </rPr>
      <t xml:space="preserve"> Saving Bank Interest</t>
    </r>
  </si>
  <si>
    <t>D)</t>
  </si>
  <si>
    <t>Income From House Rent</t>
  </si>
  <si>
    <t>E) Other Income</t>
  </si>
  <si>
    <t xml:space="preserve">   C) Income from House</t>
  </si>
  <si>
    <t>Income From Agricultural</t>
  </si>
  <si>
    <t>TOTAL III</t>
  </si>
  <si>
    <t>GROSS  INCOME     [( I- II ) + III ]</t>
  </si>
  <si>
    <t>IN MULTIPLE OF  10</t>
  </si>
  <si>
    <t>4]</t>
  </si>
  <si>
    <t xml:space="preserve">Deductions under Chapter VI A.  A) Sections 80C, 80CCC and 80CCD </t>
  </si>
  <si>
    <t>LESS   U/S 80 C</t>
  </si>
  <si>
    <t>G.P.F.</t>
  </si>
  <si>
    <t>2 H.B.Loan Principal</t>
  </si>
  <si>
    <t>3 G.I.S.</t>
  </si>
  <si>
    <t>PLI</t>
  </si>
  <si>
    <t>5 N.S.C.  INT.</t>
  </si>
  <si>
    <t>6.L.I.C.</t>
  </si>
  <si>
    <t>P.P.F</t>
  </si>
  <si>
    <t>8 ULIP</t>
  </si>
  <si>
    <t>9 Tution Fees</t>
  </si>
  <si>
    <t>SBI Life</t>
  </si>
  <si>
    <t xml:space="preserve">11 CCC Pension Scheme </t>
  </si>
  <si>
    <t>12 Any other Ded</t>
  </si>
  <si>
    <t>Section 80CCC / Grup Ins.</t>
  </si>
  <si>
    <t>14 Section 80CCD (1)</t>
  </si>
  <si>
    <r>
      <t xml:space="preserve">14 Section </t>
    </r>
    <r>
      <rPr>
        <sz val="8"/>
        <rFont val="Times New Roman"/>
        <family val="1"/>
      </rPr>
      <t>80CCD(1B)</t>
    </r>
  </si>
  <si>
    <t>TOTAL Deduction (Limited to Rs. 1,50,000/-)</t>
  </si>
  <si>
    <t>Section 80CCD (2)  NPS  up to 14%</t>
  </si>
  <si>
    <t>Section 80CCD(1B) Additional contribution towards NPS (Limited to Rs. 50,000/-)</t>
  </si>
  <si>
    <t>5]</t>
  </si>
  <si>
    <t>Other sections (e.g 80E,80G,80TTA etc.) under Chapter VI-A</t>
  </si>
  <si>
    <t xml:space="preserve"> U/S 80D  Mediclaim policy  ₹25000/- Previntive helth 5000/-</t>
  </si>
  <si>
    <t>2 U/S 80 G Donation C.M.Fund</t>
  </si>
  <si>
    <t xml:space="preserve"> U/S 80 E  Interest on loan for Higher Education( 8 years ints)</t>
  </si>
  <si>
    <t>4 Flag Day</t>
  </si>
  <si>
    <t>U/S 80 U  Self Blind or Handicap (Upto Rs. 75000/-/ 125000/-)</t>
  </si>
  <si>
    <t>6 U/S 80EE</t>
  </si>
  <si>
    <t>U/S 80 EE (Additional HBL housing loan up to 50,000/-)</t>
  </si>
  <si>
    <t>8 U/S 80GG (max 24000/-)</t>
  </si>
  <si>
    <t>U/S 80TTA (Exmpt savings Bank Int. Max Rs 10,000/-)</t>
  </si>
  <si>
    <t>10 U/S 80DDB (max 40000/-)</t>
  </si>
  <si>
    <t>U/S 80DD ( Rs 50,000/-)</t>
  </si>
  <si>
    <t>Aggregate deductible amount under Chapter VI A</t>
  </si>
  <si>
    <t>6]</t>
  </si>
  <si>
    <t xml:space="preserve">Total Income </t>
  </si>
  <si>
    <t>7]</t>
  </si>
  <si>
    <t>Tax on Total income</t>
  </si>
  <si>
    <t>8]</t>
  </si>
  <si>
    <t>less Rebate U/s 87 A (Rs 12,500/- up to Rs 5,00,000/- Taxable income</t>
  </si>
  <si>
    <t>9]</t>
  </si>
  <si>
    <t>NET TAX (7-8)</t>
  </si>
  <si>
    <t>10]</t>
  </si>
  <si>
    <t>Health &amp; Education Cess @ 4%</t>
  </si>
  <si>
    <t>Income Tax Calculation</t>
  </si>
  <si>
    <t>11]</t>
  </si>
  <si>
    <t>Tax payble (9+10)</t>
  </si>
  <si>
    <t>1)</t>
  </si>
  <si>
    <t xml:space="preserve">upto 250000 </t>
  </si>
  <si>
    <t>12]</t>
  </si>
  <si>
    <t>Less : Relief under section 89 (attach Form 10E)</t>
  </si>
  <si>
    <t>3)</t>
  </si>
  <si>
    <r>
      <t xml:space="preserve">250000 </t>
    </r>
    <r>
      <rPr>
        <sz val="10"/>
        <rFont val="Arial"/>
        <family val="2"/>
      </rPr>
      <t xml:space="preserve">to 500000 05% of </t>
    </r>
    <r>
      <rPr>
        <sz val="12"/>
        <rFont val="Arial"/>
        <family val="2"/>
      </rPr>
      <t xml:space="preserve">                </t>
    </r>
  </si>
  <si>
    <t>13]</t>
  </si>
  <si>
    <t>Tax Payble (11-12)</t>
  </si>
  <si>
    <t>4)</t>
  </si>
  <si>
    <t xml:space="preserve">500000  to 1000000 20%                 </t>
  </si>
  <si>
    <t>14]</t>
  </si>
  <si>
    <t>Tax Deducted at source U/s 192(1)</t>
  </si>
  <si>
    <t xml:space="preserve">1000000  to 30% </t>
  </si>
  <si>
    <t>15]</t>
  </si>
  <si>
    <t>Tax Payble / Tax Refundble</t>
  </si>
  <si>
    <t/>
  </si>
  <si>
    <t>SIGNATURE</t>
  </si>
  <si>
    <t>DATE:--</t>
  </si>
  <si>
    <t xml:space="preserve"> </t>
  </si>
  <si>
    <t>EDUCATION CESS 4%</t>
  </si>
  <si>
    <t>B) Excess Payment Recovery</t>
  </si>
  <si>
    <t>Section 80CCD (2)  NPS (up to 14% Employee's) up to 14%</t>
  </si>
  <si>
    <t>Total Income</t>
  </si>
  <si>
    <t>Tax Slab</t>
  </si>
  <si>
    <t xml:space="preserve">Slab Income </t>
  </si>
  <si>
    <t>Tax Rate</t>
  </si>
  <si>
    <t>Tax Amount</t>
  </si>
  <si>
    <t>15,00,000+</t>
  </si>
  <si>
    <t xml:space="preserve">Tax on Total Income </t>
  </si>
  <si>
    <t>Output</t>
  </si>
  <si>
    <t>Education Cess</t>
  </si>
  <si>
    <t>Tax Liability with Cess</t>
  </si>
  <si>
    <t>New Regime</t>
  </si>
  <si>
    <t>Total Income After All Decuctions</t>
  </si>
  <si>
    <t>Tax Tax payble</t>
  </si>
  <si>
    <t>Old Regime</t>
  </si>
  <si>
    <t xml:space="preserve">Tax </t>
  </si>
  <si>
    <t>1500000+</t>
  </si>
  <si>
    <t>Shaskiya Karmachari Sevaarth शासकिय कर्मचारी सेवार्थ</t>
  </si>
  <si>
    <t>https://pramodpuri.com</t>
  </si>
  <si>
    <t>https://pwamt.blogspot.com</t>
  </si>
  <si>
    <t>https://t.me/pramodpuri</t>
  </si>
  <si>
    <t>24,00,000+</t>
  </si>
  <si>
    <t xml:space="preserve">0 to </t>
  </si>
  <si>
    <t>4,00,001 to</t>
  </si>
  <si>
    <t>8,00,001 to</t>
  </si>
  <si>
    <t>12,00,001 to</t>
  </si>
  <si>
    <t>16,00,001 to</t>
  </si>
  <si>
    <t>20,00,001 to</t>
  </si>
  <si>
    <t>Formula in Steps:</t>
  </si>
  <si>
    <r>
      <t xml:space="preserve">Given Total Income = </t>
    </r>
    <r>
      <rPr>
        <b/>
        <sz val="11"/>
        <color theme="1"/>
        <rFont val="Calibri"/>
        <family val="2"/>
        <scheme val="minor"/>
      </rPr>
      <t>₹25,00,000</t>
    </r>
  </si>
  <si>
    <r>
      <t>Tax Amount for Each Slab</t>
    </r>
    <r>
      <rPr>
        <sz val="11"/>
        <color theme="1"/>
        <rFont val="Calibri"/>
        <family val="2"/>
        <scheme val="minor"/>
      </rPr>
      <t>:</t>
    </r>
  </si>
  <si>
    <t>Slab 1: ₹0 - ₹4,00,000 → (₹4,00,000 × 0%) = ₹0</t>
  </si>
  <si>
    <t>Slab 2: ₹4,00,001 - ₹8,00,000 → (₹4,00,000 × 5%) = ₹20,000</t>
  </si>
  <si>
    <t>Slab 3: ₹8,00,001 - ₹12,00,000 → (₹4,00,000 × 10%) = ₹40,000</t>
  </si>
  <si>
    <t>Slab 4: ₹12,00,001 - ₹16,00,000 → (₹4,00,000 × 15%) = ₹60,000</t>
  </si>
  <si>
    <t>Slab 5: ₹16,00,001 - ₹20,00,000 → (₹4,00,000 × 20%) = ₹80,000</t>
  </si>
  <si>
    <t>Slab 6: ₹20,00,001 - ₹24,00,000 → (₹4,00,000 × 25%) = ₹1,00,000</t>
  </si>
  <si>
    <t>Slab 7: ₹24,00,000+ → (₹1,00,000 × 30%) = ₹30,000</t>
  </si>
  <si>
    <r>
      <t>Total Tax Without Cess</t>
    </r>
    <r>
      <rPr>
        <sz val="11"/>
        <color theme="1"/>
        <rFont val="Calibri"/>
        <family val="2"/>
        <scheme val="minor"/>
      </rPr>
      <t>: ₹20,000 + ₹40,000 + ₹60,000 + ₹80,000 + ₹1,00,000 + ₹30,000 = ₹3,30,000</t>
    </r>
  </si>
  <si>
    <r>
      <t>Education Cess (4%)</t>
    </r>
    <r>
      <rPr>
        <sz val="11"/>
        <color theme="1"/>
        <rFont val="Calibri"/>
        <family val="2"/>
        <scheme val="minor"/>
      </rPr>
      <t>: ₹3,30,000 × 4% = ₹13,200</t>
    </r>
  </si>
  <si>
    <r>
      <t>Final Tax Liability with Cess</t>
    </r>
    <r>
      <rPr>
        <sz val="11"/>
        <color theme="1"/>
        <rFont val="Calibri"/>
        <family val="2"/>
        <scheme val="minor"/>
      </rPr>
      <t>: ₹3,30,000 + ₹13,200 = ₹3,43,200</t>
    </r>
  </si>
  <si>
    <t>Tax</t>
  </si>
  <si>
    <t>less Rebate U/s 87 A (Rs 60000/- up to Rs 12,00,000/- Taxable income</t>
  </si>
  <si>
    <t>.</t>
  </si>
  <si>
    <t>Office of The GOVT COLLEGE OF ENGINEERING ,CHHATRAPATI SAMBHAJINAGAR</t>
  </si>
  <si>
    <t>NAME</t>
  </si>
  <si>
    <t>Name of employee :- Shri------------------------- , Designation - ----------------------- ,  Pan No --------------------------</t>
  </si>
</sst>
</file>

<file path=xl/styles.xml><?xml version="1.0" encoding="utf-8"?>
<styleSheet xmlns="http://schemas.openxmlformats.org/spreadsheetml/2006/main">
  <numFmts count="3">
    <numFmt numFmtId="164" formatCode="[$-409]mmm\-yy;@"/>
    <numFmt numFmtId="165" formatCode="&quot;₹&quot;\ #,##0.00"/>
    <numFmt numFmtId="166" formatCode="&quot;₹&quot;\ #,##0"/>
  </numFmts>
  <fonts count="34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b/>
      <sz val="10"/>
      <name val="Arial Narrow"/>
      <family val="2"/>
    </font>
    <font>
      <b/>
      <sz val="15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name val="Arial Narrow"/>
      <family val="2"/>
    </font>
    <font>
      <sz val="6"/>
      <name val="Times New Roman"/>
      <family val="1"/>
    </font>
    <font>
      <sz val="9"/>
      <name val="Arial Narrow"/>
      <family val="2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i/>
      <u/>
      <sz val="10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C0504D"/>
      <name val="Segoe UI"/>
      <family val="2"/>
    </font>
    <font>
      <b/>
      <sz val="10"/>
      <color rgb="FFFFFFFF"/>
      <name val="Segoe UI"/>
      <family val="2"/>
    </font>
    <font>
      <sz val="10"/>
      <name val="Segoe UI"/>
      <family val="2"/>
    </font>
    <font>
      <sz val="10"/>
      <color rgb="FF444444"/>
      <name val="Calibri"/>
      <family val="2"/>
    </font>
    <font>
      <b/>
      <sz val="10"/>
      <color rgb="FFFF9933"/>
      <name val="Segoe UI"/>
      <family val="2"/>
    </font>
    <font>
      <b/>
      <sz val="12"/>
      <color rgb="FFC0504D"/>
      <name val="Segoe UI"/>
      <family val="2"/>
    </font>
    <font>
      <sz val="12"/>
      <color rgb="FF000000"/>
      <name val="Segoe UI"/>
      <family val="2"/>
    </font>
    <font>
      <b/>
      <sz val="12"/>
      <color rgb="FFFFFFFF"/>
      <name val="Segoe UI"/>
      <family val="2"/>
    </font>
    <font>
      <sz val="12"/>
      <name val="Segoe UI"/>
      <family val="2"/>
    </font>
    <font>
      <b/>
      <sz val="12"/>
      <color rgb="FFFF9933"/>
      <name val="Segoe UI"/>
      <family val="2"/>
    </font>
    <font>
      <u/>
      <sz val="10"/>
      <color theme="10"/>
      <name val="Arial"/>
      <family val="2"/>
    </font>
    <font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808080"/>
      </right>
      <top style="hair">
        <color rgb="FF80808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2"/>
    <xf numFmtId="0" fontId="30" fillId="0" borderId="0" applyNumberFormat="0" applyFill="0" applyBorder="0" applyAlignment="0" applyProtection="0"/>
  </cellStyleXfs>
  <cellXfs count="243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4" fillId="2" borderId="2" xfId="3" applyFont="1" applyFill="1" applyBorder="1" applyAlignment="1">
      <alignment vertical="center"/>
    </xf>
    <xf numFmtId="0" fontId="4" fillId="2" borderId="0" xfId="3" applyFont="1" applyFill="1" applyAlignment="1">
      <alignment horizontal="right" vertical="center"/>
    </xf>
    <xf numFmtId="0" fontId="4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9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vertical="center"/>
    </xf>
    <xf numFmtId="0" fontId="3" fillId="2" borderId="0" xfId="3" applyFont="1" applyFill="1" applyAlignment="1">
      <alignment horizontal="centerContinuous" vertical="center"/>
    </xf>
    <xf numFmtId="164" fontId="3" fillId="2" borderId="0" xfId="3" applyNumberFormat="1" applyFont="1" applyFill="1" applyAlignment="1">
      <alignment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4" fillId="2" borderId="8" xfId="3" applyFont="1" applyFill="1" applyBorder="1" applyAlignment="1">
      <alignment vertical="center"/>
    </xf>
    <xf numFmtId="0" fontId="4" fillId="2" borderId="9" xfId="3" applyFont="1" applyFill="1" applyBorder="1" applyAlignment="1">
      <alignment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165" fontId="11" fillId="2" borderId="2" xfId="3" applyNumberFormat="1" applyFont="1" applyFill="1" applyBorder="1" applyAlignment="1">
      <alignment horizontal="center" vertical="center"/>
    </xf>
    <xf numFmtId="165" fontId="4" fillId="2" borderId="2" xfId="3" applyNumberFormat="1" applyFont="1" applyFill="1" applyBorder="1" applyAlignment="1">
      <alignment horizontal="center" vertical="center"/>
    </xf>
    <xf numFmtId="165" fontId="4" fillId="2" borderId="2" xfId="3" applyNumberFormat="1" applyFont="1" applyFill="1" applyBorder="1" applyAlignment="1">
      <alignment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165" fontId="4" fillId="2" borderId="12" xfId="3" applyNumberFormat="1" applyFont="1" applyFill="1" applyBorder="1" applyAlignment="1">
      <alignment horizontal="center" vertical="center"/>
    </xf>
    <xf numFmtId="165" fontId="12" fillId="2" borderId="12" xfId="3" applyNumberFormat="1" applyFont="1" applyFill="1" applyBorder="1" applyAlignment="1">
      <alignment horizontal="center" vertical="center" wrapText="1"/>
    </xf>
    <xf numFmtId="165" fontId="4" fillId="2" borderId="12" xfId="3" applyNumberFormat="1" applyFont="1" applyFill="1" applyBorder="1" applyAlignment="1">
      <alignment horizontal="center" vertical="center" wrapText="1"/>
    </xf>
    <xf numFmtId="165" fontId="3" fillId="2" borderId="15" xfId="3" applyNumberFormat="1" applyFont="1" applyFill="1" applyBorder="1" applyAlignment="1">
      <alignment horizontal="left" vertical="center"/>
    </xf>
    <xf numFmtId="165" fontId="7" fillId="2" borderId="16" xfId="3" applyNumberFormat="1" applyFont="1" applyFill="1" applyBorder="1" applyAlignment="1">
      <alignment vertical="center"/>
    </xf>
    <xf numFmtId="165" fontId="4" fillId="2" borderId="0" xfId="3" applyNumberFormat="1" applyFont="1" applyFill="1" applyAlignment="1">
      <alignment vertical="center"/>
    </xf>
    <xf numFmtId="165" fontId="11" fillId="2" borderId="0" xfId="3" applyNumberFormat="1" applyFont="1" applyFill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165" fontId="12" fillId="2" borderId="0" xfId="3" applyNumberFormat="1" applyFont="1" applyFill="1" applyAlignment="1">
      <alignment horizontal="center" vertical="center" wrapText="1"/>
    </xf>
    <xf numFmtId="165" fontId="4" fillId="2" borderId="0" xfId="3" applyNumberFormat="1" applyFont="1" applyFill="1" applyAlignment="1">
      <alignment horizontal="center" vertical="center" wrapText="1"/>
    </xf>
    <xf numFmtId="165" fontId="3" fillId="2" borderId="0" xfId="3" applyNumberFormat="1" applyFont="1" applyFill="1" applyAlignment="1">
      <alignment horizontal="left" vertical="center"/>
    </xf>
    <xf numFmtId="165" fontId="7" fillId="2" borderId="17" xfId="3" applyNumberFormat="1" applyFont="1" applyFill="1" applyBorder="1" applyAlignment="1">
      <alignment vertical="center"/>
    </xf>
    <xf numFmtId="4" fontId="4" fillId="2" borderId="8" xfId="3" applyNumberFormat="1" applyFont="1" applyFill="1" applyBorder="1" applyAlignment="1">
      <alignment vertical="center"/>
    </xf>
    <xf numFmtId="165" fontId="7" fillId="2" borderId="18" xfId="3" applyNumberFormat="1" applyFont="1" applyFill="1" applyBorder="1" applyAlignment="1">
      <alignment vertical="center"/>
    </xf>
    <xf numFmtId="0" fontId="4" fillId="2" borderId="19" xfId="3" applyFont="1" applyFill="1" applyBorder="1" applyAlignment="1">
      <alignment horizontal="right" vertical="center"/>
    </xf>
    <xf numFmtId="4" fontId="4" fillId="2" borderId="2" xfId="3" applyNumberFormat="1" applyFont="1" applyFill="1" applyBorder="1" applyAlignment="1">
      <alignment horizontal="center" vertical="center"/>
    </xf>
    <xf numFmtId="165" fontId="11" fillId="2" borderId="20" xfId="3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vertical="center"/>
    </xf>
    <xf numFmtId="0" fontId="4" fillId="2" borderId="21" xfId="3" applyFont="1" applyFill="1" applyBorder="1" applyAlignment="1">
      <alignment vertical="center"/>
    </xf>
    <xf numFmtId="0" fontId="4" fillId="2" borderId="11" xfId="3" applyFont="1" applyFill="1" applyBorder="1" applyAlignment="1">
      <alignment vertical="center"/>
    </xf>
    <xf numFmtId="0" fontId="4" fillId="2" borderId="22" xfId="3" applyFont="1" applyFill="1" applyBorder="1" applyAlignment="1">
      <alignment vertical="center"/>
    </xf>
    <xf numFmtId="4" fontId="4" fillId="2" borderId="22" xfId="3" applyNumberFormat="1" applyFont="1" applyFill="1" applyBorder="1" applyAlignment="1">
      <alignment vertical="center"/>
    </xf>
    <xf numFmtId="0" fontId="3" fillId="2" borderId="23" xfId="3" applyFont="1" applyFill="1" applyBorder="1" applyAlignment="1">
      <alignment vertical="center"/>
    </xf>
    <xf numFmtId="165" fontId="3" fillId="2" borderId="18" xfId="3" applyNumberFormat="1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4" fontId="4" fillId="2" borderId="0" xfId="3" applyNumberFormat="1" applyFont="1" applyFill="1" applyAlignment="1">
      <alignment vertical="center"/>
    </xf>
    <xf numFmtId="165" fontId="3" fillId="2" borderId="0" xfId="3" applyNumberFormat="1" applyFont="1" applyFill="1" applyAlignment="1">
      <alignment vertical="center"/>
    </xf>
    <xf numFmtId="164" fontId="4" fillId="2" borderId="0" xfId="3" applyNumberFormat="1" applyFont="1" applyFill="1" applyAlignment="1">
      <alignment vertical="center"/>
    </xf>
    <xf numFmtId="0" fontId="4" fillId="2" borderId="7" xfId="3" applyFont="1" applyFill="1" applyBorder="1" applyAlignment="1">
      <alignment horizontal="right" vertical="center"/>
    </xf>
    <xf numFmtId="165" fontId="11" fillId="2" borderId="24" xfId="3" applyNumberFormat="1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28" xfId="3" applyFont="1" applyFill="1" applyBorder="1" applyAlignment="1">
      <alignment vertical="center"/>
    </xf>
    <xf numFmtId="9" fontId="4" fillId="2" borderId="0" xfId="3" applyNumberFormat="1" applyFont="1" applyFill="1" applyAlignment="1">
      <alignment vertical="center"/>
    </xf>
    <xf numFmtId="0" fontId="4" fillId="2" borderId="10" xfId="3" applyFont="1" applyFill="1" applyBorder="1" applyAlignment="1">
      <alignment vertical="center"/>
    </xf>
    <xf numFmtId="165" fontId="11" fillId="2" borderId="29" xfId="3" applyNumberFormat="1" applyFont="1" applyFill="1" applyBorder="1" applyAlignment="1">
      <alignment horizontal="center" vertical="center"/>
    </xf>
    <xf numFmtId="0" fontId="4" fillId="2" borderId="32" xfId="3" applyFont="1" applyFill="1" applyBorder="1" applyAlignment="1">
      <alignment vertical="center"/>
    </xf>
    <xf numFmtId="0" fontId="3" fillId="2" borderId="2" xfId="3" applyFont="1" applyFill="1" applyBorder="1" applyAlignment="1">
      <alignment vertical="center"/>
    </xf>
    <xf numFmtId="165" fontId="3" fillId="2" borderId="20" xfId="3" applyNumberFormat="1" applyFont="1" applyFill="1" applyBorder="1" applyAlignment="1">
      <alignment vertical="center"/>
    </xf>
    <xf numFmtId="0" fontId="4" fillId="2" borderId="33" xfId="3" applyFont="1" applyFill="1" applyBorder="1" applyAlignment="1">
      <alignment horizontal="right" vertical="center"/>
    </xf>
    <xf numFmtId="0" fontId="4" fillId="2" borderId="12" xfId="3" applyFont="1" applyFill="1" applyBorder="1" applyAlignment="1">
      <alignment vertical="center"/>
    </xf>
    <xf numFmtId="0" fontId="3" fillId="2" borderId="12" xfId="3" applyFont="1" applyFill="1" applyBorder="1" applyAlignment="1">
      <alignment vertical="center"/>
    </xf>
    <xf numFmtId="0" fontId="3" fillId="2" borderId="12" xfId="3" applyFont="1" applyFill="1" applyBorder="1" applyAlignment="1">
      <alignment horizontal="right"/>
    </xf>
    <xf numFmtId="0" fontId="3" fillId="2" borderId="22" xfId="3" applyFont="1" applyFill="1" applyBorder="1" applyAlignment="1">
      <alignment vertical="center"/>
    </xf>
    <xf numFmtId="0" fontId="3" fillId="2" borderId="13" xfId="3" applyFont="1" applyFill="1" applyBorder="1" applyAlignment="1">
      <alignment horizontal="right" vertical="center"/>
    </xf>
    <xf numFmtId="0" fontId="4" fillId="2" borderId="7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4" fillId="2" borderId="10" xfId="3" applyFont="1" applyFill="1" applyBorder="1" applyAlignment="1">
      <alignment horizontal="left" vertical="center"/>
    </xf>
    <xf numFmtId="0" fontId="4" fillId="2" borderId="28" xfId="3" applyFont="1" applyFill="1" applyBorder="1" applyAlignment="1">
      <alignment horizontal="left" vertical="center"/>
    </xf>
    <xf numFmtId="165" fontId="7" fillId="2" borderId="29" xfId="3" applyNumberFormat="1" applyFont="1" applyFill="1" applyBorder="1" applyAlignment="1">
      <alignment horizontal="center" vertical="center"/>
    </xf>
    <xf numFmtId="0" fontId="4" fillId="2" borderId="35" xfId="3" applyFont="1" applyFill="1" applyBorder="1" applyAlignment="1">
      <alignment vertical="center"/>
    </xf>
    <xf numFmtId="0" fontId="4" fillId="2" borderId="15" xfId="3" applyFont="1" applyFill="1" applyBorder="1" applyAlignment="1">
      <alignment vertical="center"/>
    </xf>
    <xf numFmtId="0" fontId="4" fillId="2" borderId="5" xfId="3" applyFont="1" applyFill="1" applyBorder="1" applyAlignment="1">
      <alignment horizontal="left" vertical="center"/>
    </xf>
    <xf numFmtId="0" fontId="3" fillId="2" borderId="21" xfId="3" applyFont="1" applyFill="1" applyBorder="1" applyAlignment="1">
      <alignment horizontal="right" vertical="center"/>
    </xf>
    <xf numFmtId="165" fontId="7" fillId="2" borderId="2" xfId="3" applyNumberFormat="1" applyFont="1" applyFill="1" applyBorder="1" applyAlignment="1">
      <alignment horizontal="center" vertical="center"/>
    </xf>
    <xf numFmtId="165" fontId="11" fillId="2" borderId="36" xfId="3" applyNumberFormat="1" applyFont="1" applyFill="1" applyBorder="1" applyAlignment="1">
      <alignment horizontal="center" vertical="center"/>
    </xf>
    <xf numFmtId="165" fontId="7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right" vertical="center"/>
    </xf>
    <xf numFmtId="165" fontId="3" fillId="2" borderId="0" xfId="3" applyNumberFormat="1" applyFont="1" applyFill="1" applyAlignment="1">
      <alignment horizontal="right" vertical="center"/>
    </xf>
    <xf numFmtId="165" fontId="11" fillId="2" borderId="39" xfId="3" applyNumberFormat="1" applyFont="1" applyFill="1" applyBorder="1" applyAlignment="1">
      <alignment horizontal="center" vertical="center"/>
    </xf>
    <xf numFmtId="165" fontId="11" fillId="2" borderId="40" xfId="3" applyNumberFormat="1" applyFont="1" applyFill="1" applyBorder="1" applyAlignment="1">
      <alignment horizontal="center" vertical="center"/>
    </xf>
    <xf numFmtId="0" fontId="4" fillId="2" borderId="41" xfId="3" applyFont="1" applyFill="1" applyBorder="1" applyAlignment="1">
      <alignment horizontal="right" vertical="center"/>
    </xf>
    <xf numFmtId="0" fontId="4" fillId="2" borderId="36" xfId="3" applyFont="1" applyFill="1" applyBorder="1" applyAlignment="1">
      <alignment vertical="center"/>
    </xf>
    <xf numFmtId="0" fontId="4" fillId="2" borderId="31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3" fillId="2" borderId="22" xfId="3" applyFont="1" applyFill="1" applyBorder="1" applyAlignment="1">
      <alignment horizontal="right" vertical="center"/>
    </xf>
    <xf numFmtId="0" fontId="4" fillId="2" borderId="11" xfId="3" applyFont="1" applyFill="1" applyBorder="1" applyAlignment="1">
      <alignment horizontal="right" vertical="center"/>
    </xf>
    <xf numFmtId="0" fontId="15" fillId="3" borderId="0" xfId="3" applyFont="1" applyFill="1" applyAlignment="1">
      <alignment vertical="center"/>
    </xf>
    <xf numFmtId="16" fontId="4" fillId="2" borderId="0" xfId="3" applyNumberFormat="1" applyFont="1" applyFill="1" applyAlignment="1">
      <alignment vertical="center"/>
    </xf>
    <xf numFmtId="0" fontId="3" fillId="2" borderId="43" xfId="3" applyFont="1" applyFill="1" applyBorder="1" applyAlignment="1">
      <alignment horizontal="center" vertical="center"/>
    </xf>
    <xf numFmtId="0" fontId="3" fillId="2" borderId="44" xfId="3" quotePrefix="1" applyFont="1" applyFill="1" applyBorder="1" applyAlignment="1">
      <alignment vertical="center"/>
    </xf>
    <xf numFmtId="0" fontId="3" fillId="2" borderId="45" xfId="3" applyFont="1" applyFill="1" applyBorder="1" applyAlignment="1">
      <alignment vertical="center"/>
    </xf>
    <xf numFmtId="0" fontId="4" fillId="2" borderId="45" xfId="3" applyFont="1" applyFill="1" applyBorder="1" applyAlignment="1">
      <alignment vertical="center"/>
    </xf>
    <xf numFmtId="0" fontId="3" fillId="2" borderId="46" xfId="3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7" xfId="3" applyFont="1" applyFill="1" applyBorder="1" applyAlignment="1">
      <alignment vertical="center"/>
    </xf>
    <xf numFmtId="0" fontId="4" fillId="2" borderId="48" xfId="3" applyFont="1" applyFill="1" applyBorder="1" applyAlignment="1">
      <alignment vertical="center"/>
    </xf>
    <xf numFmtId="0" fontId="16" fillId="2" borderId="48" xfId="3" applyFont="1" applyFill="1" applyBorder="1" applyAlignment="1">
      <alignment vertical="center"/>
    </xf>
    <xf numFmtId="0" fontId="3" fillId="2" borderId="48" xfId="3" applyFont="1" applyFill="1" applyBorder="1" applyAlignment="1">
      <alignment vertical="center"/>
    </xf>
    <xf numFmtId="1" fontId="3" fillId="2" borderId="49" xfId="3" applyNumberFormat="1" applyFont="1" applyFill="1" applyBorder="1" applyAlignment="1">
      <alignment vertical="center"/>
    </xf>
    <xf numFmtId="1" fontId="4" fillId="2" borderId="49" xfId="3" applyNumberFormat="1" applyFont="1" applyFill="1" applyBorder="1" applyAlignment="1">
      <alignment vertical="center"/>
    </xf>
    <xf numFmtId="1" fontId="4" fillId="2" borderId="0" xfId="3" applyNumberFormat="1" applyFont="1" applyFill="1" applyAlignment="1">
      <alignment vertical="center"/>
    </xf>
    <xf numFmtId="0" fontId="4" fillId="2" borderId="47" xfId="3" applyFont="1" applyFill="1" applyBorder="1" applyAlignment="1">
      <alignment vertical="center"/>
    </xf>
    <xf numFmtId="1" fontId="3" fillId="2" borderId="0" xfId="3" applyNumberFormat="1" applyFont="1" applyFill="1" applyAlignment="1">
      <alignment vertical="center"/>
    </xf>
    <xf numFmtId="166" fontId="3" fillId="2" borderId="0" xfId="3" applyNumberFormat="1" applyFont="1" applyFill="1" applyAlignment="1">
      <alignment vertical="center"/>
    </xf>
    <xf numFmtId="0" fontId="3" fillId="2" borderId="47" xfId="3" quotePrefix="1" applyFont="1" applyFill="1" applyBorder="1" applyAlignment="1">
      <alignment vertical="center"/>
    </xf>
    <xf numFmtId="0" fontId="3" fillId="2" borderId="49" xfId="3" applyFont="1" applyFill="1" applyBorder="1" applyAlignment="1">
      <alignment vertical="center"/>
    </xf>
    <xf numFmtId="0" fontId="4" fillId="2" borderId="48" xfId="3" quotePrefix="1" applyFont="1" applyFill="1" applyBorder="1" applyAlignment="1">
      <alignment horizontal="left" vertical="center"/>
    </xf>
    <xf numFmtId="0" fontId="4" fillId="2" borderId="49" xfId="3" applyFont="1" applyFill="1" applyBorder="1" applyAlignment="1">
      <alignment vertical="center"/>
    </xf>
    <xf numFmtId="0" fontId="18" fillId="2" borderId="48" xfId="3" applyFont="1" applyFill="1" applyBorder="1" applyAlignment="1">
      <alignment vertical="center"/>
    </xf>
    <xf numFmtId="0" fontId="10" fillId="2" borderId="48" xfId="3" applyFont="1" applyFill="1" applyBorder="1" applyAlignment="1">
      <alignment vertical="center"/>
    </xf>
    <xf numFmtId="0" fontId="3" fillId="2" borderId="1" xfId="3" applyFont="1" applyFill="1" applyBorder="1" applyAlignment="1">
      <alignment horizontal="center" vertical="center"/>
    </xf>
    <xf numFmtId="0" fontId="4" fillId="2" borderId="50" xfId="3" quotePrefix="1" applyFont="1" applyFill="1" applyBorder="1" applyAlignment="1">
      <alignment vertical="center"/>
    </xf>
    <xf numFmtId="0" fontId="4" fillId="2" borderId="51" xfId="3" applyFont="1" applyFill="1" applyBorder="1" applyAlignment="1">
      <alignment vertical="center"/>
    </xf>
    <xf numFmtId="1" fontId="3" fillId="2" borderId="52" xfId="3" applyNumberFormat="1" applyFont="1" applyFill="1" applyBorder="1" applyAlignment="1">
      <alignment vertical="center"/>
    </xf>
    <xf numFmtId="17" fontId="3" fillId="2" borderId="0" xfId="3" applyNumberFormat="1" applyFont="1" applyFill="1" applyAlignment="1">
      <alignment vertical="center"/>
    </xf>
    <xf numFmtId="4" fontId="4" fillId="2" borderId="9" xfId="3" applyNumberFormat="1" applyFont="1" applyFill="1" applyBorder="1" applyAlignment="1">
      <alignment vertical="center"/>
    </xf>
    <xf numFmtId="165" fontId="3" fillId="2" borderId="16" xfId="3" applyNumberFormat="1" applyFont="1" applyFill="1" applyBorder="1" applyAlignment="1">
      <alignment vertical="center"/>
    </xf>
    <xf numFmtId="0" fontId="3" fillId="2" borderId="0" xfId="3" applyFont="1" applyFill="1" applyAlignment="1">
      <alignment horizontal="right"/>
    </xf>
    <xf numFmtId="165" fontId="7" fillId="2" borderId="0" xfId="3" applyNumberFormat="1" applyFont="1" applyFill="1" applyAlignment="1">
      <alignment horizontal="left" vertical="center"/>
    </xf>
    <xf numFmtId="0" fontId="3" fillId="2" borderId="53" xfId="3" applyFont="1" applyFill="1" applyBorder="1" applyAlignment="1">
      <alignment horizontal="right" vertical="center"/>
    </xf>
    <xf numFmtId="165" fontId="7" fillId="2" borderId="0" xfId="3" applyNumberFormat="1" applyFont="1" applyFill="1" applyAlignment="1">
      <alignment vertical="center"/>
    </xf>
    <xf numFmtId="0" fontId="19" fillId="4" borderId="0" xfId="3" applyFont="1" applyFill="1" applyAlignment="1">
      <alignment vertical="center"/>
    </xf>
    <xf numFmtId="9" fontId="19" fillId="4" borderId="0" xfId="3" applyNumberFormat="1" applyFont="1" applyFill="1" applyAlignment="1">
      <alignment vertical="center"/>
    </xf>
    <xf numFmtId="3" fontId="20" fillId="0" borderId="60" xfId="1" applyNumberFormat="1" applyFont="1" applyBorder="1" applyAlignment="1">
      <alignment vertical="center"/>
    </xf>
    <xf numFmtId="0" fontId="21" fillId="5" borderId="61" xfId="1" applyFont="1" applyFill="1" applyBorder="1" applyAlignment="1">
      <alignment horizontal="right" vertical="center"/>
    </xf>
    <xf numFmtId="0" fontId="20" fillId="0" borderId="60" xfId="1" applyFont="1" applyBorder="1" applyAlignment="1">
      <alignment horizontal="center" vertical="center" wrapText="1"/>
    </xf>
    <xf numFmtId="0" fontId="2" fillId="6" borderId="0" xfId="1" applyFont="1" applyFill="1"/>
    <xf numFmtId="3" fontId="25" fillId="0" borderId="60" xfId="1" applyNumberFormat="1" applyFont="1" applyBorder="1" applyAlignment="1">
      <alignment vertical="center"/>
    </xf>
    <xf numFmtId="0" fontId="26" fillId="0" borderId="0" xfId="1" applyFont="1"/>
    <xf numFmtId="0" fontId="27" fillId="5" borderId="61" xfId="1" applyFont="1" applyFill="1" applyBorder="1" applyAlignment="1">
      <alignment horizontal="center" vertical="center"/>
    </xf>
    <xf numFmtId="0" fontId="27" fillId="5" borderId="61" xfId="1" applyFont="1" applyFill="1" applyBorder="1" applyAlignment="1">
      <alignment horizontal="right" vertical="center"/>
    </xf>
    <xf numFmtId="3" fontId="28" fillId="0" borderId="60" xfId="1" applyNumberFormat="1" applyFont="1" applyBorder="1" applyAlignment="1">
      <alignment horizontal="center" vertical="center"/>
    </xf>
    <xf numFmtId="9" fontId="28" fillId="0" borderId="60" xfId="1" applyNumberFormat="1" applyFont="1" applyBorder="1" applyAlignment="1">
      <alignment horizontal="center" vertical="center"/>
    </xf>
    <xf numFmtId="166" fontId="28" fillId="0" borderId="60" xfId="1" applyNumberFormat="1" applyFont="1" applyBorder="1" applyAlignment="1">
      <alignment horizontal="center" vertical="center"/>
    </xf>
    <xf numFmtId="0" fontId="28" fillId="0" borderId="60" xfId="1" applyFont="1" applyBorder="1" applyAlignment="1">
      <alignment horizontal="center" vertical="center"/>
    </xf>
    <xf numFmtId="0" fontId="25" fillId="0" borderId="60" xfId="1" applyFont="1" applyBorder="1" applyAlignment="1">
      <alignment horizontal="center" vertical="center" wrapText="1"/>
    </xf>
    <xf numFmtId="0" fontId="29" fillId="0" borderId="60" xfId="1" applyFont="1" applyBorder="1" applyAlignment="1">
      <alignment horizontal="center" vertical="center"/>
    </xf>
    <xf numFmtId="166" fontId="25" fillId="0" borderId="60" xfId="1" applyNumberFormat="1" applyFont="1" applyBorder="1" applyAlignment="1">
      <alignment horizontal="center" vertical="center"/>
    </xf>
    <xf numFmtId="3" fontId="1" fillId="0" borderId="0" xfId="1" applyNumberFormat="1"/>
    <xf numFmtId="3" fontId="25" fillId="0" borderId="60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5" fontId="19" fillId="4" borderId="0" xfId="3" applyNumberFormat="1" applyFont="1" applyFill="1" applyAlignment="1">
      <alignment vertical="center"/>
    </xf>
    <xf numFmtId="0" fontId="21" fillId="5" borderId="63" xfId="1" applyFont="1" applyFill="1" applyBorder="1" applyAlignment="1">
      <alignment horizontal="center" vertical="center"/>
    </xf>
    <xf numFmtId="3" fontId="22" fillId="0" borderId="58" xfId="1" applyNumberFormat="1" applyFont="1" applyBorder="1" applyAlignment="1">
      <alignment horizontal="right" vertical="center"/>
    </xf>
    <xf numFmtId="3" fontId="22" fillId="0" borderId="59" xfId="1" applyNumberFormat="1" applyFont="1" applyBorder="1" applyAlignment="1">
      <alignment horizontal="left" vertical="center"/>
    </xf>
    <xf numFmtId="3" fontId="19" fillId="4" borderId="0" xfId="3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0" applyFont="1"/>
    <xf numFmtId="0" fontId="0" fillId="0" borderId="0" xfId="0" applyAlignment="1">
      <alignment horizontal="left" vertical="center" indent="1"/>
    </xf>
    <xf numFmtId="0" fontId="15" fillId="2" borderId="0" xfId="3" applyFont="1" applyFill="1" applyAlignment="1">
      <alignment vertical="center"/>
    </xf>
    <xf numFmtId="3" fontId="20" fillId="0" borderId="60" xfId="1" applyNumberFormat="1" applyFont="1" applyBorder="1" applyAlignment="1">
      <alignment horizontal="left" vertical="center"/>
    </xf>
    <xf numFmtId="3" fontId="20" fillId="0" borderId="60" xfId="1" applyNumberFormat="1" applyFont="1" applyBorder="1" applyAlignment="1">
      <alignment horizontal="right" vertical="center"/>
    </xf>
    <xf numFmtId="9" fontId="22" fillId="0" borderId="60" xfId="1" applyNumberFormat="1" applyFont="1" applyBorder="1" applyAlignment="1">
      <alignment horizontal="center" vertical="center"/>
    </xf>
    <xf numFmtId="3" fontId="22" fillId="0" borderId="60" xfId="1" applyNumberFormat="1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/>
    </xf>
    <xf numFmtId="0" fontId="24" fillId="0" borderId="64" xfId="1" applyFont="1" applyBorder="1" applyAlignment="1">
      <alignment horizontal="center" vertical="center"/>
    </xf>
    <xf numFmtId="0" fontId="20" fillId="0" borderId="64" xfId="1" applyFont="1" applyBorder="1" applyAlignment="1">
      <alignment horizontal="center" vertical="center" wrapText="1"/>
    </xf>
    <xf numFmtId="3" fontId="20" fillId="0" borderId="64" xfId="1" applyNumberFormat="1" applyFont="1" applyBorder="1" applyAlignment="1">
      <alignment horizontal="center" vertical="center"/>
    </xf>
    <xf numFmtId="0" fontId="24" fillId="0" borderId="60" xfId="1" applyFont="1" applyBorder="1" applyAlignment="1">
      <alignment horizontal="center" vertical="center"/>
    </xf>
    <xf numFmtId="3" fontId="20" fillId="0" borderId="60" xfId="1" applyNumberFormat="1" applyFont="1" applyBorder="1" applyAlignment="1">
      <alignment horizontal="center" vertical="center"/>
    </xf>
    <xf numFmtId="0" fontId="23" fillId="0" borderId="60" xfId="1" applyFont="1" applyBorder="1" applyAlignment="1">
      <alignment horizontal="center" vertical="center"/>
    </xf>
    <xf numFmtId="165" fontId="11" fillId="7" borderId="2" xfId="3" applyNumberFormat="1" applyFont="1" applyFill="1" applyBorder="1" applyAlignment="1">
      <alignment horizontal="center" vertical="center"/>
    </xf>
    <xf numFmtId="165" fontId="4" fillId="7" borderId="2" xfId="3" applyNumberFormat="1" applyFont="1" applyFill="1" applyBorder="1" applyAlignment="1">
      <alignment horizontal="center" vertical="center"/>
    </xf>
    <xf numFmtId="165" fontId="11" fillId="7" borderId="12" xfId="3" applyNumberFormat="1" applyFont="1" applyFill="1" applyBorder="1" applyAlignment="1">
      <alignment horizontal="center" vertical="center"/>
    </xf>
    <xf numFmtId="165" fontId="4" fillId="7" borderId="12" xfId="3" applyNumberFormat="1" applyFont="1" applyFill="1" applyBorder="1" applyAlignment="1">
      <alignment horizontal="center" vertical="center"/>
    </xf>
    <xf numFmtId="165" fontId="13" fillId="7" borderId="2" xfId="3" applyNumberFormat="1" applyFont="1" applyFill="1" applyBorder="1" applyAlignment="1">
      <alignment horizontal="center" vertical="center"/>
    </xf>
    <xf numFmtId="165" fontId="4" fillId="7" borderId="29" xfId="3" applyNumberFormat="1" applyFont="1" applyFill="1" applyBorder="1" applyAlignment="1">
      <alignment horizontal="center" vertical="center"/>
    </xf>
    <xf numFmtId="165" fontId="11" fillId="7" borderId="37" xfId="3" applyNumberFormat="1" applyFont="1" applyFill="1" applyBorder="1" applyAlignment="1">
      <alignment horizontal="center" vertical="center"/>
    </xf>
    <xf numFmtId="165" fontId="11" fillId="7" borderId="39" xfId="3" applyNumberFormat="1" applyFont="1" applyFill="1" applyBorder="1" applyAlignment="1">
      <alignment horizontal="center" vertical="center"/>
    </xf>
    <xf numFmtId="165" fontId="11" fillId="7" borderId="38" xfId="3" applyNumberFormat="1" applyFont="1" applyFill="1" applyBorder="1" applyAlignment="1">
      <alignment horizontal="center" vertical="center"/>
    </xf>
    <xf numFmtId="165" fontId="11" fillId="7" borderId="40" xfId="3" applyNumberFormat="1" applyFont="1" applyFill="1" applyBorder="1" applyAlignment="1">
      <alignment horizontal="center" vertical="center"/>
    </xf>
    <xf numFmtId="0" fontId="4" fillId="2" borderId="21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65" fontId="11" fillId="7" borderId="24" xfId="3" applyNumberFormat="1" applyFont="1" applyFill="1" applyBorder="1" applyAlignment="1">
      <alignment horizontal="center" vertical="center"/>
    </xf>
    <xf numFmtId="165" fontId="11" fillId="7" borderId="29" xfId="3" applyNumberFormat="1" applyFont="1" applyFill="1" applyBorder="1" applyAlignment="1">
      <alignment horizontal="center" vertical="center"/>
    </xf>
    <xf numFmtId="165" fontId="7" fillId="7" borderId="4" xfId="3" applyNumberFormat="1" applyFont="1" applyFill="1" applyBorder="1" applyAlignment="1">
      <alignment horizontal="center" vertical="center"/>
    </xf>
    <xf numFmtId="165" fontId="7" fillId="7" borderId="0" xfId="3" applyNumberFormat="1" applyFont="1" applyFill="1" applyAlignment="1">
      <alignment horizontal="center" vertical="center"/>
    </xf>
    <xf numFmtId="4" fontId="4" fillId="7" borderId="2" xfId="3" applyNumberFormat="1" applyFont="1" applyFill="1" applyBorder="1" applyAlignment="1">
      <alignment horizontal="center" vertical="center"/>
    </xf>
    <xf numFmtId="165" fontId="7" fillId="2" borderId="1" xfId="3" applyNumberFormat="1" applyFont="1" applyFill="1" applyBorder="1" applyAlignment="1">
      <alignment horizontal="center" vertical="center"/>
    </xf>
    <xf numFmtId="165" fontId="11" fillId="2" borderId="3" xfId="3" applyNumberFormat="1" applyFont="1" applyFill="1" applyBorder="1" applyAlignment="1">
      <alignment horizontal="center" vertical="center"/>
    </xf>
    <xf numFmtId="165" fontId="7" fillId="2" borderId="3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0" fontId="4" fillId="2" borderId="27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4" fillId="2" borderId="31" xfId="3" applyFont="1" applyFill="1" applyBorder="1" applyAlignment="1">
      <alignment horizontal="left" vertical="center"/>
    </xf>
    <xf numFmtId="0" fontId="4" fillId="2" borderId="32" xfId="3" applyFont="1" applyFill="1" applyBorder="1" applyAlignment="1">
      <alignment horizontal="left" vertical="center"/>
    </xf>
    <xf numFmtId="165" fontId="7" fillId="2" borderId="13" xfId="3" applyNumberFormat="1" applyFont="1" applyFill="1" applyBorder="1" applyAlignment="1">
      <alignment horizontal="center" vertical="center"/>
    </xf>
    <xf numFmtId="165" fontId="7" fillId="2" borderId="42" xfId="3" applyNumberFormat="1" applyFont="1" applyFill="1" applyBorder="1" applyAlignment="1">
      <alignment horizontal="center" vertical="center"/>
    </xf>
    <xf numFmtId="165" fontId="11" fillId="2" borderId="43" xfId="3" applyNumberFormat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left" vertical="center"/>
    </xf>
    <xf numFmtId="0" fontId="14" fillId="2" borderId="6" xfId="3" applyFont="1" applyFill="1" applyBorder="1" applyAlignment="1">
      <alignment horizontal="left" vertical="center"/>
    </xf>
    <xf numFmtId="0" fontId="14" fillId="2" borderId="27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 wrapText="1"/>
    </xf>
    <xf numFmtId="0" fontId="4" fillId="2" borderId="27" xfId="3" applyFont="1" applyFill="1" applyBorder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/>
    </xf>
    <xf numFmtId="0" fontId="4" fillId="2" borderId="26" xfId="3" applyFont="1" applyFill="1" applyBorder="1" applyAlignment="1">
      <alignment horizontal="left" vertical="center"/>
    </xf>
    <xf numFmtId="0" fontId="4" fillId="2" borderId="25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left" vertical="center"/>
    </xf>
    <xf numFmtId="0" fontId="4" fillId="2" borderId="24" xfId="3" applyFont="1" applyFill="1" applyBorder="1" applyAlignment="1">
      <alignment horizontal="left" vertical="center"/>
    </xf>
    <xf numFmtId="0" fontId="4" fillId="2" borderId="25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30" xfId="3" applyFont="1" applyFill="1" applyBorder="1" applyAlignment="1">
      <alignment horizontal="center" vertical="center"/>
    </xf>
    <xf numFmtId="0" fontId="4" fillId="2" borderId="31" xfId="3" applyFont="1" applyFill="1" applyBorder="1" applyAlignment="1">
      <alignment horizontal="center" vertical="center"/>
    </xf>
    <xf numFmtId="165" fontId="7" fillId="2" borderId="13" xfId="3" applyNumberFormat="1" applyFont="1" applyFill="1" applyBorder="1" applyAlignment="1">
      <alignment horizontal="left" vertical="center"/>
    </xf>
    <xf numFmtId="165" fontId="7" fillId="2" borderId="34" xfId="3" applyNumberFormat="1" applyFont="1" applyFill="1" applyBorder="1" applyAlignment="1">
      <alignment horizontal="left" vertical="center"/>
    </xf>
    <xf numFmtId="165" fontId="11" fillId="7" borderId="13" xfId="3" applyNumberFormat="1" applyFont="1" applyFill="1" applyBorder="1" applyAlignment="1">
      <alignment horizontal="center" vertical="center"/>
    </xf>
    <xf numFmtId="165" fontId="11" fillId="7" borderId="14" xfId="3" applyNumberFormat="1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top"/>
    </xf>
    <xf numFmtId="165" fontId="11" fillId="7" borderId="5" xfId="3" applyNumberFormat="1" applyFont="1" applyFill="1" applyBorder="1" applyAlignment="1">
      <alignment horizontal="center" vertical="center"/>
    </xf>
    <xf numFmtId="165" fontId="11" fillId="7" borderId="4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21" fillId="5" borderId="58" xfId="1" applyFont="1" applyFill="1" applyBorder="1" applyAlignment="1">
      <alignment horizontal="center" vertical="center"/>
    </xf>
    <xf numFmtId="0" fontId="21" fillId="5" borderId="59" xfId="1" applyFont="1" applyFill="1" applyBorder="1" applyAlignment="1">
      <alignment horizontal="center" vertical="center"/>
    </xf>
    <xf numFmtId="0" fontId="20" fillId="0" borderId="58" xfId="1" applyFont="1" applyBorder="1" applyAlignment="1">
      <alignment horizontal="center" vertical="center" wrapText="1"/>
    </xf>
    <xf numFmtId="0" fontId="20" fillId="0" borderId="59" xfId="1" applyFont="1" applyBorder="1" applyAlignment="1">
      <alignment horizontal="center" vertical="center" wrapText="1"/>
    </xf>
    <xf numFmtId="0" fontId="22" fillId="0" borderId="58" xfId="1" applyFont="1" applyBorder="1" applyAlignment="1">
      <alignment horizontal="center" vertical="center"/>
    </xf>
    <xf numFmtId="0" fontId="22" fillId="0" borderId="59" xfId="1" applyFont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21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5" xfId="3" applyFont="1" applyFill="1" applyBorder="1" applyAlignment="1">
      <alignment horizontal="center" vertical="center"/>
    </xf>
    <xf numFmtId="0" fontId="3" fillId="2" borderId="56" xfId="3" applyFont="1" applyFill="1" applyBorder="1" applyAlignment="1">
      <alignment horizontal="center" vertical="center"/>
    </xf>
    <xf numFmtId="165" fontId="7" fillId="2" borderId="57" xfId="3" applyNumberFormat="1" applyFont="1" applyFill="1" applyBorder="1" applyAlignment="1">
      <alignment horizontal="center" vertical="center"/>
    </xf>
    <xf numFmtId="165" fontId="7" fillId="2" borderId="56" xfId="3" applyNumberFormat="1" applyFont="1" applyFill="1" applyBorder="1" applyAlignment="1">
      <alignment horizontal="center" vertical="center"/>
    </xf>
    <xf numFmtId="0" fontId="22" fillId="0" borderId="58" xfId="1" applyFont="1" applyBorder="1" applyAlignment="1">
      <alignment horizontal="left" vertical="center"/>
    </xf>
    <xf numFmtId="0" fontId="22" fillId="0" borderId="59" xfId="1" applyFont="1" applyBorder="1" applyAlignment="1">
      <alignment horizontal="left" vertical="center"/>
    </xf>
    <xf numFmtId="0" fontId="4" fillId="2" borderId="5" xfId="3" applyFont="1" applyFill="1" applyBorder="1" applyAlignment="1">
      <alignment horizontal="left" vertical="center"/>
    </xf>
    <xf numFmtId="0" fontId="4" fillId="2" borderId="21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165" fontId="4" fillId="2" borderId="5" xfId="3" applyNumberFormat="1" applyFont="1" applyFill="1" applyBorder="1" applyAlignment="1">
      <alignment horizontal="center" vertical="center"/>
    </xf>
    <xf numFmtId="165" fontId="4" fillId="2" borderId="54" xfId="3" applyNumberFormat="1" applyFont="1" applyFill="1" applyBorder="1" applyAlignment="1">
      <alignment horizontal="center" vertical="center"/>
    </xf>
    <xf numFmtId="0" fontId="25" fillId="0" borderId="58" xfId="1" applyFont="1" applyBorder="1" applyAlignment="1">
      <alignment horizontal="center" vertical="center" wrapText="1"/>
    </xf>
    <xf numFmtId="0" fontId="25" fillId="0" borderId="62" xfId="1" applyFont="1" applyBorder="1" applyAlignment="1">
      <alignment horizontal="center" vertical="center" wrapText="1"/>
    </xf>
    <xf numFmtId="0" fontId="25" fillId="0" borderId="59" xfId="1" applyFont="1" applyBorder="1" applyAlignment="1">
      <alignment horizontal="center" vertical="center" wrapText="1"/>
    </xf>
  </cellXfs>
  <cellStyles count="6">
    <cellStyle name="Hyperlink 2" xfId="5"/>
    <cellStyle name="Normal" xfId="0" builtinId="0"/>
    <cellStyle name="Normal 2" xfId="1"/>
    <cellStyle name="Normal 2 2" xfId="4"/>
    <cellStyle name="Normal_TAX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6001004\e\K41\bll\pay\BILLpay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6010001\D\CIRCLE\SC3\PAY\PAY-AR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K(4)/Tax/I.T/taxform05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iram/Google%20Drive/MHSDP%20data/Account%202004/pmp2002/Forms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sdp2\pii450_c\PURI\2001%20ec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6010001\D\CIRCLE\SC3\PAY\PAYBIL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0000"/>
      <sheetName val="1000000000000"/>
      <sheetName val="2000000000000"/>
      <sheetName val="3000000000000"/>
      <sheetName val="4000000000000"/>
      <sheetName val="5000000000000"/>
      <sheetName val="6000000000000"/>
      <sheetName val="conv"/>
      <sheetName val="CAL(1)"/>
      <sheetName val="CAL(2)"/>
      <sheetName val="ackno"/>
      <sheetName val="C.S.F"/>
      <sheetName val="C.S.B"/>
      <sheetName val="F.S."/>
      <sheetName val="B.S."/>
      <sheetName val="BILL"/>
      <sheetName val="PAYSLIP"/>
      <sheetName val="PAYROLL"/>
      <sheetName val="fa"/>
      <sheetName val="EX.PAY"/>
      <sheetName val="GPF"/>
      <sheetName val="HBA"/>
      <sheetName val="mtrcy"/>
      <sheetName val="COMPU"/>
      <sheetName val="CY"/>
      <sheetName val="I.TAX"/>
      <sheetName val="PLI"/>
      <sheetName val="GIS"/>
      <sheetName val="HO.RE."/>
      <sheetName val="PT"/>
      <sheetName val="HO.SO."/>
      <sheetName val="Majoduck_SK_1"/>
      <sheetName val="PAY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-DET"/>
    </sheetNames>
    <sheetDataSet>
      <sheetData sheetId="0">
        <row r="8">
          <cell r="B8" t="str">
            <v xml:space="preserve">SHRI S.M.BHANDARWAR, </v>
          </cell>
          <cell r="AB8" t="str">
            <v>SHRI R.N.SHEREKAR</v>
          </cell>
        </row>
        <row r="47">
          <cell r="B47" t="str">
            <v>SHRI S.S.TAPSE</v>
          </cell>
        </row>
        <row r="49">
          <cell r="AA49" t="str">
            <v>H.G.STENO.</v>
          </cell>
        </row>
        <row r="88">
          <cell r="B88" t="str">
            <v>H.D.M.</v>
          </cell>
          <cell r="AB88" t="str">
            <v>A.D.M.</v>
          </cell>
        </row>
        <row r="128">
          <cell r="B128" t="str">
            <v>TREACER</v>
          </cell>
          <cell r="AB128" t="str">
            <v>SUPDT.</v>
          </cell>
        </row>
        <row r="168">
          <cell r="B168" t="str">
            <v>F. C.</v>
          </cell>
          <cell r="AB168" t="str">
            <v>SR.CL.</v>
          </cell>
        </row>
        <row r="248">
          <cell r="AB248" t="str">
            <v>JR.CL.</v>
          </cell>
        </row>
        <row r="448">
          <cell r="AB448" t="str">
            <v>A.E.II</v>
          </cell>
        </row>
        <row r="568">
          <cell r="AB568" t="str">
            <v>PEON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Y (3)"/>
      <sheetName val="I-FORM (3)"/>
      <sheetName val="I-FORM (4)"/>
      <sheetName val="lunge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come tax 2004-5  (2)"/>
      <sheetName val="Income tax 2004-5 "/>
      <sheetName val="Form 16 2003 (2)"/>
      <sheetName val="Form16 suppli (3)"/>
      <sheetName val="Sheet3 (4)"/>
      <sheetName val="details of pay (2)"/>
      <sheetName val="Sheet7"/>
      <sheetName val="Form16 suppli (6)"/>
      <sheetName val="Form16 suppli (5)"/>
      <sheetName val="Sheet3 (3)"/>
      <sheetName val="PW.Prapatra88"/>
      <sheetName val="Sheet1 (2)"/>
      <sheetName val="Sheet6"/>
      <sheetName val="Sheet13"/>
      <sheetName val="RefundSD"/>
      <sheetName val="Retirement"/>
      <sheetName val="Darypur "/>
      <sheetName val="MSA"/>
      <sheetName val="vikalp"/>
      <sheetName val="Sheet2"/>
      <sheetName val="house"/>
      <sheetName val="certif."/>
      <sheetName val="C.T.C."/>
      <sheetName val="Sheet1"/>
      <sheetName val="Form16 suppli (2)"/>
      <sheetName val="Time limit"/>
      <sheetName val="Hand receipt"/>
      <sheetName val="MTR 55"/>
      <sheetName val="Completion cirtificate"/>
      <sheetName val="Sheet5"/>
      <sheetName val="Form16 suppli"/>
      <sheetName val="Income tax2002"/>
      <sheetName val="Form 16 2003"/>
      <sheetName val="Income tax 2003"/>
      <sheetName val="Pay.sche. local curency"/>
      <sheetName val="Sheet4"/>
      <sheetName val="Pariksha"/>
      <sheetName val="Sheet3"/>
      <sheetName val="FormD1"/>
      <sheetName val="FormD"/>
      <sheetName val="Deposit form70"/>
      <sheetName val="Sheet8"/>
      <sheetName val="details of p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NNEXURE"/>
      <sheetName val="DEY   VAJATI"/>
      <sheetName val="FORM STR 56"/>
      <sheetName val="G P F"/>
      <sheetName val="G.I.S."/>
      <sheetName val="P.T."/>
      <sheetName val="FRONT BACK"/>
      <sheetName val="Computer Slip1"/>
      <sheetName val="M CYCLE ADV."/>
      <sheetName val="A ROLL"/>
      <sheetName val="TRY. SLIP"/>
      <sheetName val="S"/>
      <sheetName val="T"/>
      <sheetName val="U"/>
      <sheetName val="Current"/>
      <sheetName val="P L I"/>
      <sheetName val="FORM  12"/>
      <sheetName val="IN FIG FORMULA"/>
      <sheetName val="Payslip"/>
      <sheetName val="Com"/>
      <sheetName val="H.R.A."/>
      <sheetName val="Try.Month exp."/>
    </sheetNames>
    <sheetDataSet>
      <sheetData sheetId="0"/>
      <sheetData sheetId="1">
        <row r="2">
          <cell r="B2" t="str">
            <v>ekgs 10$2001 ns; ekgs 11$2001</v>
          </cell>
          <cell r="E2" t="str">
            <v>ekgs vkWDVkscj &amp;2001</v>
          </cell>
          <cell r="H2">
            <v>795317</v>
          </cell>
          <cell r="J2" t="str">
            <v>Uptodate exp.of Gaz.b.</v>
          </cell>
          <cell r="L2" t="str">
            <v>Shri Nemade</v>
          </cell>
          <cell r="M2">
            <v>37056</v>
          </cell>
        </row>
        <row r="3">
          <cell r="L3" t="str">
            <v>Shri Talokar</v>
          </cell>
          <cell r="M3">
            <v>37051</v>
          </cell>
        </row>
        <row r="4">
          <cell r="B4" t="str">
            <v>10/2001 paid in 11/2001</v>
          </cell>
          <cell r="E4">
            <v>37165</v>
          </cell>
          <cell r="L4" t="str">
            <v>Shri Sarode</v>
          </cell>
          <cell r="M4">
            <v>37053</v>
          </cell>
        </row>
        <row r="5">
          <cell r="L5" t="str">
            <v>Shri Kadam</v>
          </cell>
          <cell r="M5">
            <v>37119</v>
          </cell>
        </row>
        <row r="6">
          <cell r="B6" t="str">
            <v>ekgs uksOgscj &amp;2001 P;k 1 rkj[ksyk ns; vlysyY;k vkWDVkscj &amp;2001 P;k osrukrqu dsysY;k otkrh-</v>
          </cell>
          <cell r="L6" t="str">
            <v>Shri. Chavan</v>
          </cell>
          <cell r="M6">
            <v>0</v>
          </cell>
          <cell r="Q6" t="str">
            <v xml:space="preserve"> 'kklu fu.kZ; dzekad eHAok1100$15$2000$lsok&amp;10 ea_kky; eqaobZ </v>
          </cell>
        </row>
        <row r="7">
          <cell r="L7" t="str">
            <v>Ku. Pasarkar</v>
          </cell>
          <cell r="M7">
            <v>37163</v>
          </cell>
          <cell r="Q7" t="str">
            <v xml:space="preserve"> fnukad 22 vkWxLV 2000 uqlkj ekgs 1$2000 rs 7$2000 ph FAdckdh</v>
          </cell>
        </row>
        <row r="8">
          <cell r="B8">
            <v>33979</v>
          </cell>
          <cell r="C8" t="str">
            <v>Net payment under Rs.</v>
          </cell>
          <cell r="F8" t="str">
            <v>Rs. Thirty three thousand nine hundred seventy nine only</v>
          </cell>
          <cell r="O8">
            <v>33979</v>
          </cell>
        </row>
        <row r="9">
          <cell r="F9" t="str">
            <v>&amp; paise nil</v>
          </cell>
        </row>
        <row r="10">
          <cell r="B10">
            <v>33978</v>
          </cell>
          <cell r="C10" t="str">
            <v>Net payment</v>
          </cell>
          <cell r="F10" t="str">
            <v>Rs. Thirty three thousand nine hundred seventy eight only</v>
          </cell>
          <cell r="O10">
            <v>33978</v>
          </cell>
        </row>
        <row r="11">
          <cell r="F11" t="str">
            <v>&amp; paise nil only</v>
          </cell>
        </row>
        <row r="12">
          <cell r="B12">
            <v>9356</v>
          </cell>
          <cell r="C12" t="str">
            <v>Total Deduction</v>
          </cell>
          <cell r="F12" t="str">
            <v>Rs. Nine thousand three hundred fifty six only</v>
          </cell>
          <cell r="O12">
            <v>9356</v>
          </cell>
        </row>
        <row r="13">
          <cell r="F13" t="str">
            <v>&amp; paise nil only</v>
          </cell>
        </row>
        <row r="14">
          <cell r="B14">
            <v>450</v>
          </cell>
          <cell r="C14" t="str">
            <v>Festival Advance</v>
          </cell>
          <cell r="F14" t="str">
            <v>Rs.Four Hundread fifty only</v>
          </cell>
          <cell r="O14">
            <v>450</v>
          </cell>
        </row>
        <row r="15">
          <cell r="F15" t="str">
            <v>&amp; paise nil only</v>
          </cell>
        </row>
        <row r="16">
          <cell r="B16">
            <v>0</v>
          </cell>
          <cell r="C16" t="str">
            <v>P.L.I.</v>
          </cell>
          <cell r="F16" t="str">
            <v>Rs.</v>
          </cell>
        </row>
        <row r="17">
          <cell r="F17" t="str">
            <v>&amp; paise nil only</v>
          </cell>
        </row>
        <row r="18">
          <cell r="B18">
            <v>0</v>
          </cell>
          <cell r="C18" t="str">
            <v>G.P.F. for Class-III</v>
          </cell>
          <cell r="O18">
            <v>0</v>
          </cell>
        </row>
        <row r="19">
          <cell r="F19" t="str">
            <v>&amp; paise nil only</v>
          </cell>
        </row>
        <row r="20">
          <cell r="B20">
            <v>7150</v>
          </cell>
          <cell r="C20" t="str">
            <v>G.P.F. for Class-III</v>
          </cell>
          <cell r="F20" t="str">
            <v>Rs.Seven thousand one hundred fifty only</v>
          </cell>
          <cell r="O20">
            <v>7150</v>
          </cell>
        </row>
        <row r="21">
          <cell r="F21" t="str">
            <v>&amp; paise nil only</v>
          </cell>
        </row>
        <row r="22">
          <cell r="C22" t="str">
            <v>G.P.F. for Class IV</v>
          </cell>
          <cell r="O22">
            <v>0</v>
          </cell>
        </row>
        <row r="24">
          <cell r="C24" t="str">
            <v>Jeie&amp;Ceer</v>
          </cell>
          <cell r="O24">
            <v>0</v>
          </cell>
        </row>
        <row r="26">
          <cell r="C26" t="str">
            <v>hejlehesâ[</v>
          </cell>
          <cell r="O26">
            <v>0</v>
          </cell>
        </row>
        <row r="28">
          <cell r="B28">
            <v>1000</v>
          </cell>
          <cell r="C28" t="str">
            <v>P.T. for Non-Gazeted</v>
          </cell>
          <cell r="F28" t="str">
            <v>Rs. One thousand only</v>
          </cell>
          <cell r="O28">
            <v>1000</v>
          </cell>
        </row>
        <row r="29">
          <cell r="F29" t="str">
            <v>&amp; paise nil only</v>
          </cell>
        </row>
        <row r="30">
          <cell r="C30" t="str">
            <v>Intrest of H.B. Loan</v>
          </cell>
        </row>
        <row r="32">
          <cell r="C32" t="str">
            <v>House Rent Non-Gazeted</v>
          </cell>
        </row>
        <row r="34">
          <cell r="B34">
            <v>336</v>
          </cell>
          <cell r="C34" t="str">
            <v>M/cycle Adv.Non-Gazeted</v>
          </cell>
          <cell r="F34" t="str">
            <v>Rs.Three hundred thirty six only</v>
          </cell>
        </row>
        <row r="36">
          <cell r="B36">
            <v>750</v>
          </cell>
          <cell r="C36" t="str">
            <v>House Bldg.Advance Non-Gazeted</v>
          </cell>
          <cell r="F36" t="str">
            <v>Rs.Seven hundred fifty only</v>
          </cell>
        </row>
        <row r="38">
          <cell r="B38">
            <v>120</v>
          </cell>
          <cell r="C38" t="str">
            <v>G.I.S. for Gazeted</v>
          </cell>
          <cell r="F38" t="str">
            <v>Rs.One hundred twenty  only</v>
          </cell>
          <cell r="O38">
            <v>120</v>
          </cell>
        </row>
        <row r="39">
          <cell r="F39" t="str">
            <v>&amp; paise nil only</v>
          </cell>
        </row>
        <row r="40">
          <cell r="B40">
            <v>120</v>
          </cell>
          <cell r="C40" t="str">
            <v>G.I.S. for Accountant</v>
          </cell>
          <cell r="F40" t="str">
            <v>Rs.One hundred twenty  only</v>
          </cell>
          <cell r="O40">
            <v>120</v>
          </cell>
        </row>
        <row r="41">
          <cell r="F41" t="str">
            <v>&amp; paise nil only</v>
          </cell>
        </row>
        <row r="42">
          <cell r="B42">
            <v>33978</v>
          </cell>
          <cell r="F42" t="str">
            <v>Rs. Thirty three thousand nine hundred seventy eight only</v>
          </cell>
        </row>
        <row r="44">
          <cell r="C44" t="str">
            <v>D.A.</v>
          </cell>
          <cell r="E44" t="str">
            <v>H.R.A</v>
          </cell>
        </row>
        <row r="45">
          <cell r="C45">
            <v>0.38</v>
          </cell>
          <cell r="E45">
            <v>7.4999999999999997E-2</v>
          </cell>
          <cell r="K45" t="str">
            <v>P.T.</v>
          </cell>
          <cell r="L45" t="str">
            <v>1.1.96</v>
          </cell>
          <cell r="M45" t="str">
            <v>1.10.96</v>
          </cell>
          <cell r="O45" t="str">
            <v>1.4.99</v>
          </cell>
          <cell r="P45" t="str">
            <v>1.4.2000</v>
          </cell>
          <cell r="U45" t="str">
            <v>GIS</v>
          </cell>
          <cell r="V45" t="str">
            <v>I</v>
          </cell>
          <cell r="W45" t="str">
            <v>II</v>
          </cell>
          <cell r="X45" t="str">
            <v>III</v>
          </cell>
          <cell r="Y45" t="str">
            <v>IV</v>
          </cell>
        </row>
        <row r="46">
          <cell r="E46">
            <v>0.05</v>
          </cell>
          <cell r="L46" t="str">
            <v>30.9.96</v>
          </cell>
          <cell r="M46" t="str">
            <v>30.4.98</v>
          </cell>
          <cell r="O46" t="str">
            <v>upto date</v>
          </cell>
          <cell r="P46" t="str">
            <v>upto date</v>
          </cell>
          <cell r="U46" t="str">
            <v xml:space="preserve"> -</v>
          </cell>
          <cell r="V46">
            <v>120</v>
          </cell>
          <cell r="W46">
            <v>60</v>
          </cell>
          <cell r="X46">
            <v>30</v>
          </cell>
          <cell r="Y46">
            <v>15</v>
          </cell>
        </row>
        <row r="47">
          <cell r="K47">
            <v>1500</v>
          </cell>
          <cell r="L47" t="str">
            <v xml:space="preserve"> -</v>
          </cell>
          <cell r="M47" t="str">
            <v xml:space="preserve"> -</v>
          </cell>
          <cell r="O47" t="str">
            <v xml:space="preserve"> -</v>
          </cell>
          <cell r="P47" t="str">
            <v xml:space="preserve"> -</v>
          </cell>
        </row>
        <row r="48">
          <cell r="K48">
            <v>1501</v>
          </cell>
          <cell r="L48">
            <v>30</v>
          </cell>
          <cell r="M48" t="str">
            <v xml:space="preserve"> -</v>
          </cell>
          <cell r="O48" t="str">
            <v xml:space="preserve"> -</v>
          </cell>
          <cell r="P48" t="str">
            <v xml:space="preserve"> -</v>
          </cell>
        </row>
        <row r="49">
          <cell r="K49">
            <v>2000</v>
          </cell>
          <cell r="L49">
            <v>30</v>
          </cell>
          <cell r="M49" t="str">
            <v xml:space="preserve"> -</v>
          </cell>
          <cell r="O49" t="str">
            <v xml:space="preserve"> -</v>
          </cell>
          <cell r="P49" t="str">
            <v xml:space="preserve"> -</v>
          </cell>
        </row>
        <row r="50">
          <cell r="K50">
            <v>2001</v>
          </cell>
          <cell r="L50">
            <v>30</v>
          </cell>
          <cell r="M50">
            <v>30</v>
          </cell>
          <cell r="O50">
            <v>30</v>
          </cell>
          <cell r="P50">
            <v>30</v>
          </cell>
        </row>
        <row r="51">
          <cell r="K51">
            <v>2500</v>
          </cell>
          <cell r="L51">
            <v>30</v>
          </cell>
          <cell r="M51">
            <v>30</v>
          </cell>
          <cell r="O51">
            <v>30</v>
          </cell>
          <cell r="P51">
            <v>30</v>
          </cell>
        </row>
        <row r="52">
          <cell r="K52">
            <v>2501</v>
          </cell>
          <cell r="L52">
            <v>40</v>
          </cell>
          <cell r="M52">
            <v>40</v>
          </cell>
          <cell r="O52">
            <v>60</v>
          </cell>
          <cell r="P52">
            <v>60</v>
          </cell>
          <cell r="R52" t="str">
            <v>Travelling Allowance</v>
          </cell>
        </row>
        <row r="53">
          <cell r="K53">
            <v>3500</v>
          </cell>
          <cell r="L53">
            <v>40</v>
          </cell>
          <cell r="M53">
            <v>40</v>
          </cell>
          <cell r="O53">
            <v>60</v>
          </cell>
          <cell r="P53">
            <v>60</v>
          </cell>
        </row>
        <row r="54">
          <cell r="K54">
            <v>3501</v>
          </cell>
          <cell r="L54">
            <v>60</v>
          </cell>
          <cell r="M54">
            <v>60</v>
          </cell>
          <cell r="O54">
            <v>90</v>
          </cell>
          <cell r="P54">
            <v>120</v>
          </cell>
          <cell r="U54">
            <v>2500</v>
          </cell>
          <cell r="V54">
            <v>75</v>
          </cell>
        </row>
        <row r="55">
          <cell r="K55">
            <v>5000</v>
          </cell>
          <cell r="L55">
            <v>60</v>
          </cell>
          <cell r="M55">
            <v>60</v>
          </cell>
          <cell r="O55">
            <v>90</v>
          </cell>
          <cell r="P55">
            <v>120</v>
          </cell>
          <cell r="U55">
            <v>6500</v>
          </cell>
          <cell r="V55">
            <v>75</v>
          </cell>
        </row>
        <row r="56">
          <cell r="K56">
            <v>5001</v>
          </cell>
          <cell r="L56">
            <v>70</v>
          </cell>
          <cell r="M56">
            <v>80</v>
          </cell>
          <cell r="O56">
            <v>150</v>
          </cell>
          <cell r="P56">
            <v>175</v>
          </cell>
          <cell r="U56">
            <v>6501</v>
          </cell>
          <cell r="V56">
            <v>200</v>
          </cell>
        </row>
        <row r="57">
          <cell r="K57">
            <v>10000</v>
          </cell>
          <cell r="L57">
            <v>70</v>
          </cell>
          <cell r="M57">
            <v>80</v>
          </cell>
          <cell r="O57">
            <v>150</v>
          </cell>
          <cell r="P57">
            <v>175</v>
          </cell>
          <cell r="U57">
            <v>8000</v>
          </cell>
          <cell r="V57">
            <v>200</v>
          </cell>
        </row>
        <row r="58">
          <cell r="K58">
            <v>10001</v>
          </cell>
          <cell r="L58">
            <v>70</v>
          </cell>
          <cell r="M58">
            <v>80</v>
          </cell>
          <cell r="O58">
            <v>175</v>
          </cell>
          <cell r="P58">
            <v>200</v>
          </cell>
          <cell r="U58">
            <v>8001</v>
          </cell>
          <cell r="V58">
            <v>400</v>
          </cell>
        </row>
        <row r="59">
          <cell r="K59">
            <v>15000</v>
          </cell>
          <cell r="L59">
            <v>70</v>
          </cell>
          <cell r="M59">
            <v>80</v>
          </cell>
          <cell r="O59">
            <v>175</v>
          </cell>
          <cell r="P59">
            <v>200</v>
          </cell>
          <cell r="U59">
            <v>25000</v>
          </cell>
          <cell r="V59">
            <v>400</v>
          </cell>
        </row>
        <row r="60">
          <cell r="K60">
            <v>15001</v>
          </cell>
          <cell r="O60">
            <v>175</v>
          </cell>
          <cell r="P60">
            <v>200</v>
          </cell>
        </row>
        <row r="61">
          <cell r="K61">
            <v>25000</v>
          </cell>
          <cell r="O61">
            <v>175</v>
          </cell>
          <cell r="P61">
            <v>200</v>
          </cell>
        </row>
        <row r="102">
          <cell r="O102" t="str">
            <v>DEDUCTION</v>
          </cell>
        </row>
        <row r="103">
          <cell r="P103" t="str">
            <v>Adistable by A.G.</v>
          </cell>
        </row>
        <row r="104">
          <cell r="B104" t="str">
            <v>Name</v>
          </cell>
          <cell r="C104" t="str">
            <v>Fixed IR</v>
          </cell>
          <cell r="D104" t="str">
            <v>Leave</v>
          </cell>
          <cell r="E104" t="str">
            <v>Basic</v>
          </cell>
          <cell r="F104" t="str">
            <v>D.A.</v>
          </cell>
          <cell r="G104" t="str">
            <v>C.L.A.</v>
          </cell>
          <cell r="H104" t="str">
            <v>H.R.A.</v>
          </cell>
          <cell r="I104" t="str">
            <v>Wash</v>
          </cell>
          <cell r="J104" t="str">
            <v>Gross</v>
          </cell>
          <cell r="K104" t="str">
            <v>Conv PTA</v>
          </cell>
          <cell r="L104" t="str">
            <v xml:space="preserve">Gross </v>
          </cell>
          <cell r="O104" t="str">
            <v>For</v>
          </cell>
          <cell r="Z104" t="str">
            <v>Total</v>
          </cell>
          <cell r="AA104" t="str">
            <v>Net</v>
          </cell>
          <cell r="AB104" t="str">
            <v>Remark</v>
          </cell>
        </row>
        <row r="105">
          <cell r="B105" t="str">
            <v>Incumbent</v>
          </cell>
          <cell r="C105" t="str">
            <v xml:space="preserve">personal </v>
          </cell>
          <cell r="D105" t="str">
            <v>Salary</v>
          </cell>
          <cell r="F105" t="str">
            <v>Amount/</v>
          </cell>
          <cell r="I105" t="str">
            <v>Allow/</v>
          </cell>
          <cell r="J105" t="str">
            <v xml:space="preserve">salary  </v>
          </cell>
          <cell r="K105" t="str">
            <v>Hono</v>
          </cell>
          <cell r="L105" t="str">
            <v>Total</v>
          </cell>
          <cell r="O105" t="str">
            <v>Audit</v>
          </cell>
          <cell r="P105" t="str">
            <v xml:space="preserve">General </v>
          </cell>
          <cell r="R105" t="str">
            <v>HBA. Adv</v>
          </cell>
          <cell r="Z105" t="str">
            <v>Deduction</v>
          </cell>
          <cell r="AA105" t="str">
            <v>Amount</v>
          </cell>
        </row>
        <row r="106">
          <cell r="C106" t="str">
            <v>AddL/ spl</v>
          </cell>
          <cell r="F106" t="str">
            <v xml:space="preserve">Addl DA </v>
          </cell>
          <cell r="I106" t="str">
            <v>Other</v>
          </cell>
          <cell r="J106" t="str">
            <v>(PA + TA</v>
          </cell>
          <cell r="O106" t="str">
            <v>use only</v>
          </cell>
          <cell r="P106" t="str">
            <v>Provident fund</v>
          </cell>
          <cell r="R106" t="str">
            <v>Scooter Adv.</v>
          </cell>
          <cell r="T106" t="str">
            <v>Income</v>
          </cell>
          <cell r="U106" t="str">
            <v>PLI</v>
          </cell>
          <cell r="V106" t="str">
            <v>HRR</v>
          </cell>
          <cell r="W106" t="str">
            <v>Prof.</v>
          </cell>
          <cell r="X106" t="str">
            <v>Co-ope-</v>
          </cell>
          <cell r="Y106" t="str">
            <v>Other</v>
          </cell>
          <cell r="AA106" t="str">
            <v>Payable</v>
          </cell>
        </row>
        <row r="107">
          <cell r="C107" t="str">
            <v>Dearness pay</v>
          </cell>
          <cell r="F107" t="str">
            <v>DA  Arr.</v>
          </cell>
          <cell r="I107" t="str">
            <v>allow</v>
          </cell>
          <cell r="J107" t="str">
            <v>+ FA)</v>
          </cell>
          <cell r="P107" t="str">
            <v>Account</v>
          </cell>
          <cell r="Q107" t="str">
            <v>GPF Monthly</v>
          </cell>
          <cell r="R107" t="str">
            <v>Other Vech. Adv.</v>
          </cell>
          <cell r="T107" t="str">
            <v>Tax</v>
          </cell>
          <cell r="U107" t="str">
            <v>MSLI</v>
          </cell>
          <cell r="V107" t="str">
            <v xml:space="preserve">SC </v>
          </cell>
          <cell r="W107" t="str">
            <v>Tax</v>
          </cell>
          <cell r="X107" t="str">
            <v>rative</v>
          </cell>
          <cell r="Y107" t="str">
            <v>Ded.</v>
          </cell>
        </row>
        <row r="108">
          <cell r="P108" t="str">
            <v>No.</v>
          </cell>
          <cell r="Q108" t="str">
            <v>DATED</v>
          </cell>
          <cell r="R108" t="str">
            <v>Other Adv.</v>
          </cell>
          <cell r="S108" t="str">
            <v xml:space="preserve">Other </v>
          </cell>
          <cell r="U108" t="str">
            <v>CGIS</v>
          </cell>
          <cell r="V108" t="str">
            <v>HRA</v>
          </cell>
          <cell r="W108" t="str">
            <v>Amount</v>
          </cell>
          <cell r="X108" t="str">
            <v>HSL</v>
          </cell>
        </row>
        <row r="109">
          <cell r="Q109" t="str">
            <v>merge GFP</v>
          </cell>
          <cell r="R109" t="str">
            <v>Cloth Adv.</v>
          </cell>
          <cell r="S109" t="str">
            <v>Recv.</v>
          </cell>
          <cell r="U109" t="str">
            <v>GIS</v>
          </cell>
          <cell r="V109" t="str">
            <v>ARR</v>
          </cell>
          <cell r="X109" t="str">
            <v>Recv.</v>
          </cell>
        </row>
        <row r="110">
          <cell r="Q110" t="str">
            <v>INST</v>
          </cell>
          <cell r="R110" t="str">
            <v>Comp. Adv.</v>
          </cell>
          <cell r="U110" t="str">
            <v>GISARR</v>
          </cell>
        </row>
        <row r="111">
          <cell r="B111">
            <v>2</v>
          </cell>
          <cell r="C111">
            <v>3</v>
          </cell>
          <cell r="D111">
            <v>4</v>
          </cell>
          <cell r="E111">
            <v>5</v>
          </cell>
          <cell r="F111">
            <v>6</v>
          </cell>
          <cell r="G111">
            <v>7</v>
          </cell>
          <cell r="H111">
            <v>8</v>
          </cell>
          <cell r="I111">
            <v>9</v>
          </cell>
          <cell r="J111">
            <v>10</v>
          </cell>
          <cell r="K111">
            <v>11</v>
          </cell>
          <cell r="L111">
            <v>12</v>
          </cell>
          <cell r="O111">
            <v>13</v>
          </cell>
          <cell r="P111" t="str">
            <v>14a</v>
          </cell>
          <cell r="Q111" t="str">
            <v>14 b</v>
          </cell>
          <cell r="R111">
            <v>15</v>
          </cell>
          <cell r="S111">
            <v>16</v>
          </cell>
          <cell r="T111">
            <v>17</v>
          </cell>
          <cell r="U111">
            <v>18</v>
          </cell>
          <cell r="V111">
            <v>19</v>
          </cell>
          <cell r="W111">
            <v>20</v>
          </cell>
          <cell r="X111">
            <v>21</v>
          </cell>
          <cell r="Y111">
            <v>22</v>
          </cell>
          <cell r="Z111">
            <v>23</v>
          </cell>
          <cell r="AA111">
            <v>24</v>
          </cell>
          <cell r="AB111">
            <v>25</v>
          </cell>
        </row>
        <row r="113">
          <cell r="B113" t="str">
            <v>Three Permanent Post of Sr.Clerk Sanctioned vide G.R.No.WBP-1099/C.No.</v>
          </cell>
          <cell r="O113" t="str">
            <v xml:space="preserve"> New No. BR/BN 49689 of G.P.F. subscription alloted by A.G.II. Nagpur in the month 9/2001</v>
          </cell>
        </row>
        <row r="114">
          <cell r="B114" t="str">
            <v>152/Divisional Officeses/WB. Mantralay Mumbai.Date  21/10/1999</v>
          </cell>
          <cell r="O114" t="str">
            <v>Rs. 500/- Regular subscription and Rs. 500/- back recovery of subscription from 1/2001 = 1/9</v>
          </cell>
        </row>
        <row r="115">
          <cell r="B115" t="str">
            <v xml:space="preserve"> Pay Scale Rs.4000-100-6000 /-</v>
          </cell>
        </row>
        <row r="117">
          <cell r="B117" t="str">
            <v>Shri  S.B.</v>
          </cell>
          <cell r="E117">
            <v>4100</v>
          </cell>
          <cell r="F117">
            <v>1558</v>
          </cell>
          <cell r="G117" t="str">
            <v>-</v>
          </cell>
          <cell r="H117">
            <v>308</v>
          </cell>
          <cell r="I117" t="str">
            <v xml:space="preserve"> -</v>
          </cell>
          <cell r="J117">
            <v>6041</v>
          </cell>
          <cell r="L117">
            <v>6041</v>
          </cell>
          <cell r="O117" t="str">
            <v>BR/BN-49689</v>
          </cell>
          <cell r="Q117">
            <v>500</v>
          </cell>
          <cell r="R117" t="str">
            <v>-</v>
          </cell>
          <cell r="S117" t="str">
            <v>-</v>
          </cell>
          <cell r="T117" t="str">
            <v>-</v>
          </cell>
          <cell r="U117">
            <v>30</v>
          </cell>
          <cell r="V117" t="str">
            <v xml:space="preserve"> -</v>
          </cell>
          <cell r="W117">
            <v>175</v>
          </cell>
          <cell r="X117" t="str">
            <v>-</v>
          </cell>
          <cell r="Y117" t="str">
            <v>-</v>
          </cell>
          <cell r="Z117">
            <v>1205</v>
          </cell>
          <cell r="AA117">
            <v>4836</v>
          </cell>
        </row>
        <row r="118">
          <cell r="B118" t="str">
            <v>Shengolkar</v>
          </cell>
          <cell r="I118">
            <v>75</v>
          </cell>
          <cell r="J118">
            <v>150</v>
          </cell>
          <cell r="Q118">
            <v>500</v>
          </cell>
        </row>
        <row r="121">
          <cell r="B121" t="str">
            <v xml:space="preserve">Shri. R.G.   </v>
          </cell>
          <cell r="E121">
            <v>5600</v>
          </cell>
          <cell r="F121">
            <v>2128</v>
          </cell>
          <cell r="G121" t="str">
            <v>-</v>
          </cell>
          <cell r="H121">
            <v>420</v>
          </cell>
          <cell r="I121" t="str">
            <v xml:space="preserve"> -</v>
          </cell>
          <cell r="J121">
            <v>8223</v>
          </cell>
          <cell r="L121">
            <v>8223</v>
          </cell>
          <cell r="O121" t="str">
            <v>BR/BN-12228</v>
          </cell>
          <cell r="Q121">
            <v>1500</v>
          </cell>
          <cell r="R121" t="str">
            <v>-</v>
          </cell>
          <cell r="S121">
            <v>336</v>
          </cell>
          <cell r="U121">
            <v>30</v>
          </cell>
          <cell r="V121" t="str">
            <v xml:space="preserve"> -</v>
          </cell>
          <cell r="W121">
            <v>175</v>
          </cell>
          <cell r="X121" t="str">
            <v>-</v>
          </cell>
          <cell r="Y121" t="str">
            <v>-</v>
          </cell>
          <cell r="Z121">
            <v>2041</v>
          </cell>
          <cell r="AA121">
            <v>6182</v>
          </cell>
        </row>
        <row r="122">
          <cell r="B122" t="str">
            <v>Khan</v>
          </cell>
          <cell r="I122">
            <v>75</v>
          </cell>
          <cell r="J122">
            <v>150</v>
          </cell>
          <cell r="Q122" t="str">
            <v xml:space="preserve"> -</v>
          </cell>
        </row>
        <row r="125">
          <cell r="B125" t="str">
            <v>Shri.   P.G.</v>
          </cell>
          <cell r="E125">
            <v>6000</v>
          </cell>
          <cell r="F125">
            <v>2280</v>
          </cell>
          <cell r="G125" t="str">
            <v>-</v>
          </cell>
          <cell r="H125">
            <v>450</v>
          </cell>
          <cell r="I125" t="str">
            <v xml:space="preserve"> -</v>
          </cell>
          <cell r="J125">
            <v>8805</v>
          </cell>
          <cell r="L125">
            <v>8805</v>
          </cell>
          <cell r="O125" t="str">
            <v>BR/BN-11448</v>
          </cell>
          <cell r="Q125">
            <v>1000</v>
          </cell>
          <cell r="R125">
            <v>750</v>
          </cell>
          <cell r="S125" t="str">
            <v>-</v>
          </cell>
          <cell r="U125">
            <v>30</v>
          </cell>
          <cell r="V125" t="str">
            <v xml:space="preserve"> -</v>
          </cell>
          <cell r="W125">
            <v>175</v>
          </cell>
          <cell r="X125" t="str">
            <v>-</v>
          </cell>
          <cell r="Y125" t="str">
            <v>-</v>
          </cell>
          <cell r="Z125">
            <v>3955</v>
          </cell>
          <cell r="AA125">
            <v>4850</v>
          </cell>
        </row>
        <row r="126">
          <cell r="B126" t="str">
            <v>Kursade</v>
          </cell>
          <cell r="I126">
            <v>75</v>
          </cell>
          <cell r="Q126">
            <v>2000</v>
          </cell>
        </row>
        <row r="130">
          <cell r="B130" t="str">
            <v>Total of Sr.Clerk</v>
          </cell>
          <cell r="D130" t="str">
            <v>-</v>
          </cell>
          <cell r="E130">
            <v>15700</v>
          </cell>
          <cell r="F130">
            <v>5966</v>
          </cell>
          <cell r="G130" t="str">
            <v>-</v>
          </cell>
          <cell r="H130">
            <v>1178</v>
          </cell>
          <cell r="I130" t="str">
            <v>-</v>
          </cell>
          <cell r="J130">
            <v>23069</v>
          </cell>
          <cell r="K130" t="str">
            <v>-</v>
          </cell>
          <cell r="L130">
            <v>23069</v>
          </cell>
          <cell r="Q130">
            <v>3000</v>
          </cell>
          <cell r="R130">
            <v>750</v>
          </cell>
          <cell r="S130">
            <v>336</v>
          </cell>
          <cell r="T130" t="str">
            <v>-</v>
          </cell>
          <cell r="U130">
            <v>90</v>
          </cell>
          <cell r="V130" t="str">
            <v>-</v>
          </cell>
          <cell r="W130">
            <v>525</v>
          </cell>
          <cell r="X130" t="str">
            <v>-</v>
          </cell>
          <cell r="Y130" t="str">
            <v>-</v>
          </cell>
          <cell r="Z130">
            <v>7201</v>
          </cell>
          <cell r="AA130">
            <v>15868</v>
          </cell>
        </row>
        <row r="131">
          <cell r="I131">
            <v>225</v>
          </cell>
          <cell r="J131" t="str">
            <v>-</v>
          </cell>
          <cell r="Q131">
            <v>2500</v>
          </cell>
          <cell r="R131" t="str">
            <v>-</v>
          </cell>
          <cell r="S131" t="str">
            <v>-</v>
          </cell>
          <cell r="T131" t="str">
            <v>-</v>
          </cell>
          <cell r="U131" t="str">
            <v>-</v>
          </cell>
          <cell r="V131" t="str">
            <v>-</v>
          </cell>
          <cell r="W131" t="str">
            <v>-</v>
          </cell>
          <cell r="X131" t="str">
            <v>-</v>
          </cell>
          <cell r="Y131" t="str">
            <v>-</v>
          </cell>
          <cell r="Z131" t="str">
            <v>-</v>
          </cell>
          <cell r="AA131" t="str">
            <v>-</v>
          </cell>
        </row>
        <row r="132">
          <cell r="J132">
            <v>23069</v>
          </cell>
        </row>
        <row r="137">
          <cell r="B137" t="str">
            <v>One Permanent Post of Jr.Clerk Sanctioned vide G.R.No.WBP-1099/C.No. 152/</v>
          </cell>
        </row>
        <row r="138">
          <cell r="B138" t="str">
            <v>Divisional Officeses/WB. Mantralay  Mumbai .Date   21/10/1999</v>
          </cell>
        </row>
        <row r="139">
          <cell r="B139" t="str">
            <v>scale of pay Rs.3050-75-3950-80-4590/-</v>
          </cell>
        </row>
        <row r="140">
          <cell r="B140" t="str">
            <v xml:space="preserve"> Pay Scale Rs.3050-75-3950-80-4590 /-</v>
          </cell>
        </row>
        <row r="142">
          <cell r="B142" t="str">
            <v>Shri. P.M.Puri</v>
          </cell>
          <cell r="D142" t="str">
            <v>-</v>
          </cell>
          <cell r="E142">
            <v>3500</v>
          </cell>
          <cell r="F142">
            <v>1330</v>
          </cell>
          <cell r="G142" t="str">
            <v>-</v>
          </cell>
          <cell r="H142">
            <v>263</v>
          </cell>
          <cell r="I142" t="str">
            <v>-</v>
          </cell>
          <cell r="J142">
            <v>5168</v>
          </cell>
          <cell r="L142">
            <v>5168</v>
          </cell>
          <cell r="O142" t="str">
            <v>BR/BN-46715</v>
          </cell>
          <cell r="Q142">
            <v>500</v>
          </cell>
          <cell r="R142" t="str">
            <v>-</v>
          </cell>
          <cell r="S142" t="str">
            <v>-</v>
          </cell>
          <cell r="T142" t="str">
            <v>-</v>
          </cell>
          <cell r="U142">
            <v>30</v>
          </cell>
          <cell r="W142">
            <v>175</v>
          </cell>
          <cell r="X142" t="str">
            <v>-</v>
          </cell>
          <cell r="Y142" t="str">
            <v>-</v>
          </cell>
          <cell r="Z142">
            <v>1855</v>
          </cell>
          <cell r="AA142">
            <v>3313</v>
          </cell>
        </row>
        <row r="143">
          <cell r="B143" t="str">
            <v/>
          </cell>
          <cell r="I143">
            <v>75</v>
          </cell>
          <cell r="J143">
            <v>150</v>
          </cell>
          <cell r="Q143">
            <v>1150</v>
          </cell>
        </row>
        <row r="145">
          <cell r="B145" t="str">
            <v/>
          </cell>
        </row>
        <row r="146">
          <cell r="B146" t="str">
            <v>Total of Jr.Clerk</v>
          </cell>
          <cell r="C146" t="str">
            <v>-</v>
          </cell>
          <cell r="D146" t="str">
            <v>-</v>
          </cell>
          <cell r="E146">
            <v>3500</v>
          </cell>
          <cell r="F146">
            <v>1330</v>
          </cell>
          <cell r="G146" t="str">
            <v>-</v>
          </cell>
          <cell r="H146">
            <v>263</v>
          </cell>
          <cell r="I146">
            <v>75</v>
          </cell>
          <cell r="J146">
            <v>5168</v>
          </cell>
          <cell r="K146" t="str">
            <v>-</v>
          </cell>
          <cell r="L146">
            <v>5168</v>
          </cell>
          <cell r="Q146">
            <v>500</v>
          </cell>
          <cell r="R146" t="str">
            <v>-</v>
          </cell>
          <cell r="S146" t="str">
            <v>-</v>
          </cell>
          <cell r="T146" t="str">
            <v>-</v>
          </cell>
          <cell r="U146">
            <v>30</v>
          </cell>
          <cell r="V146" t="str">
            <v>-</v>
          </cell>
          <cell r="W146">
            <v>175</v>
          </cell>
          <cell r="X146" t="str">
            <v>-</v>
          </cell>
          <cell r="Y146" t="str">
            <v>-</v>
          </cell>
          <cell r="Z146">
            <v>1855</v>
          </cell>
          <cell r="AA146">
            <v>3313</v>
          </cell>
        </row>
        <row r="147">
          <cell r="J147">
            <v>0</v>
          </cell>
          <cell r="Q147">
            <v>1150</v>
          </cell>
        </row>
        <row r="148">
          <cell r="J148">
            <v>5168</v>
          </cell>
          <cell r="K148" t="str">
            <v>-</v>
          </cell>
        </row>
        <row r="162">
          <cell r="C162" t="str">
            <v xml:space="preserve">Appointed as computer clark on contract basis for the period from </v>
          </cell>
        </row>
        <row r="163">
          <cell r="B163" t="str">
            <v>R.M.Pasarkar</v>
          </cell>
          <cell r="C163" t="str">
            <v>Date 08/10/2001 to 04/04/2002</v>
          </cell>
          <cell r="K163">
            <v>3097</v>
          </cell>
          <cell r="L163">
            <v>3097</v>
          </cell>
          <cell r="O163" t="str">
            <v>-</v>
          </cell>
          <cell r="P163" t="str">
            <v>-</v>
          </cell>
          <cell r="Q163" t="str">
            <v>-</v>
          </cell>
          <cell r="R163" t="str">
            <v>-</v>
          </cell>
          <cell r="S163" t="str">
            <v>-</v>
          </cell>
          <cell r="T163" t="str">
            <v>-</v>
          </cell>
          <cell r="U163" t="str">
            <v>-</v>
          </cell>
          <cell r="V163" t="str">
            <v>-</v>
          </cell>
          <cell r="W163">
            <v>60</v>
          </cell>
          <cell r="X163" t="str">
            <v>-</v>
          </cell>
          <cell r="Y163" t="str">
            <v>-</v>
          </cell>
          <cell r="Z163">
            <v>60</v>
          </cell>
          <cell r="AA163">
            <v>3037</v>
          </cell>
        </row>
        <row r="164">
          <cell r="C164" t="str">
            <v>24 x 4000 / 31 = 3097</v>
          </cell>
        </row>
        <row r="165">
          <cell r="B165" t="str">
            <v>Total of</v>
          </cell>
          <cell r="D165" t="str">
            <v>-</v>
          </cell>
          <cell r="E165" t="str">
            <v>-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>
            <v>3097</v>
          </cell>
          <cell r="L165">
            <v>3097</v>
          </cell>
          <cell r="O165" t="str">
            <v>-</v>
          </cell>
          <cell r="P165" t="str">
            <v>-</v>
          </cell>
          <cell r="Q165" t="str">
            <v>-</v>
          </cell>
          <cell r="R165" t="str">
            <v>-</v>
          </cell>
          <cell r="S165" t="str">
            <v>-</v>
          </cell>
          <cell r="T165" t="str">
            <v>-</v>
          </cell>
          <cell r="U165" t="str">
            <v>-</v>
          </cell>
          <cell r="V165" t="str">
            <v>-</v>
          </cell>
          <cell r="W165">
            <v>60</v>
          </cell>
          <cell r="X165" t="str">
            <v>-</v>
          </cell>
          <cell r="Y165" t="str">
            <v>-</v>
          </cell>
          <cell r="Z165">
            <v>60</v>
          </cell>
          <cell r="AA165">
            <v>3037</v>
          </cell>
        </row>
        <row r="166">
          <cell r="B166" t="str">
            <v>Com.Clerk</v>
          </cell>
        </row>
        <row r="173">
          <cell r="B173" t="str">
            <v>V.S.Namade</v>
          </cell>
          <cell r="C173" t="str">
            <v xml:space="preserve">Appointed as peon on contract basis for the period from </v>
          </cell>
          <cell r="K173">
            <v>3000</v>
          </cell>
          <cell r="L173">
            <v>3000</v>
          </cell>
          <cell r="R173" t="str">
            <v>-</v>
          </cell>
          <cell r="S173" t="str">
            <v>-</v>
          </cell>
          <cell r="T173" t="str">
            <v>-</v>
          </cell>
          <cell r="U173" t="str">
            <v>-</v>
          </cell>
          <cell r="W173">
            <v>60</v>
          </cell>
          <cell r="X173" t="str">
            <v>-</v>
          </cell>
          <cell r="Y173" t="str">
            <v>-</v>
          </cell>
          <cell r="Z173">
            <v>60</v>
          </cell>
          <cell r="AA173">
            <v>2940</v>
          </cell>
        </row>
        <row r="174">
          <cell r="C174" t="str">
            <v>Date 25/6/2001 to 20/12/2001</v>
          </cell>
        </row>
        <row r="178">
          <cell r="B178" t="str">
            <v>S.P.Talokar</v>
          </cell>
          <cell r="C178" t="str">
            <v xml:space="preserve">Appointed as peon on contract basis for the period from </v>
          </cell>
          <cell r="K178">
            <v>3000</v>
          </cell>
          <cell r="L178">
            <v>3000</v>
          </cell>
          <cell r="R178" t="str">
            <v>-</v>
          </cell>
          <cell r="S178" t="str">
            <v>-</v>
          </cell>
          <cell r="T178" t="str">
            <v>-</v>
          </cell>
          <cell r="U178" t="str">
            <v xml:space="preserve"> -</v>
          </cell>
          <cell r="W178">
            <v>60</v>
          </cell>
          <cell r="X178" t="str">
            <v>-</v>
          </cell>
          <cell r="Y178" t="str">
            <v>-</v>
          </cell>
          <cell r="Z178">
            <v>60</v>
          </cell>
          <cell r="AA178">
            <v>2940</v>
          </cell>
        </row>
        <row r="179">
          <cell r="C179" t="str">
            <v>Date 20/6/2001 to 5150/12/2001</v>
          </cell>
        </row>
        <row r="183">
          <cell r="B183" t="str">
            <v>S.M.Sarode</v>
          </cell>
          <cell r="C183" t="str">
            <v xml:space="preserve">Appointed as surkhsha karmachari on contract basis for the period  </v>
          </cell>
          <cell r="K183">
            <v>3000</v>
          </cell>
          <cell r="L183">
            <v>3000</v>
          </cell>
          <cell r="R183" t="str">
            <v>-</v>
          </cell>
          <cell r="S183" t="str">
            <v>-</v>
          </cell>
          <cell r="T183" t="str">
            <v>-</v>
          </cell>
          <cell r="U183" t="str">
            <v>-</v>
          </cell>
          <cell r="W183">
            <v>60</v>
          </cell>
          <cell r="X183" t="str">
            <v>-</v>
          </cell>
          <cell r="Y183" t="str">
            <v>-</v>
          </cell>
          <cell r="Z183">
            <v>60</v>
          </cell>
          <cell r="AA183">
            <v>2940</v>
          </cell>
        </row>
        <row r="184">
          <cell r="C184" t="str">
            <v>Date 15/6/2001 to 10/12/2001</v>
          </cell>
        </row>
        <row r="188">
          <cell r="B188" t="str">
            <v>D.U.Kadam</v>
          </cell>
          <cell r="C188" t="str">
            <v xml:space="preserve">Appointed as peon on contract basis for the period from </v>
          </cell>
          <cell r="K188">
            <v>3000</v>
          </cell>
          <cell r="L188">
            <v>3000</v>
          </cell>
          <cell r="R188" t="str">
            <v>-</v>
          </cell>
          <cell r="S188" t="str">
            <v>-</v>
          </cell>
          <cell r="T188" t="str">
            <v>-</v>
          </cell>
          <cell r="U188" t="str">
            <v xml:space="preserve"> -</v>
          </cell>
          <cell r="W188">
            <v>60</v>
          </cell>
          <cell r="X188" t="str">
            <v>-</v>
          </cell>
          <cell r="Y188" t="str">
            <v>-</v>
          </cell>
          <cell r="Z188">
            <v>60</v>
          </cell>
          <cell r="AA188">
            <v>2940</v>
          </cell>
        </row>
        <row r="189">
          <cell r="C189" t="str">
            <v>Date 11/09/2001 to 08/03/2002</v>
          </cell>
        </row>
        <row r="191">
          <cell r="B191" t="str">
            <v>Total of Peon</v>
          </cell>
          <cell r="E191" t="str">
            <v>-</v>
          </cell>
          <cell r="F191" t="str">
            <v>-</v>
          </cell>
          <cell r="H191" t="str">
            <v>-</v>
          </cell>
          <cell r="I191" t="str">
            <v>-</v>
          </cell>
          <cell r="J191" t="str">
            <v>-</v>
          </cell>
          <cell r="K191">
            <v>12000</v>
          </cell>
          <cell r="L191">
            <v>12000</v>
          </cell>
          <cell r="Q191" t="str">
            <v>-</v>
          </cell>
          <cell r="R191" t="str">
            <v>-</v>
          </cell>
          <cell r="S191" t="str">
            <v>-</v>
          </cell>
          <cell r="T191" t="str">
            <v>-</v>
          </cell>
          <cell r="U191" t="str">
            <v>-</v>
          </cell>
          <cell r="V191" t="str">
            <v>-</v>
          </cell>
          <cell r="W191">
            <v>240</v>
          </cell>
          <cell r="X191" t="str">
            <v>-</v>
          </cell>
          <cell r="Y191" t="str">
            <v>-</v>
          </cell>
          <cell r="Z191">
            <v>240</v>
          </cell>
          <cell r="AA191">
            <v>11760</v>
          </cell>
        </row>
        <row r="193">
          <cell r="L193" t="str">
            <v>[1]</v>
          </cell>
          <cell r="AB193" t="str">
            <v>[2]</v>
          </cell>
        </row>
        <row r="198">
          <cell r="F198">
            <v>1900</v>
          </cell>
        </row>
        <row r="205">
          <cell r="O205" t="str">
            <v>ABSTRACT</v>
          </cell>
        </row>
        <row r="208">
          <cell r="B208" t="str">
            <v xml:space="preserve">Total of </v>
          </cell>
          <cell r="C208" t="str">
            <v>-</v>
          </cell>
          <cell r="D208" t="str">
            <v>-</v>
          </cell>
          <cell r="E208">
            <v>15700</v>
          </cell>
          <cell r="F208">
            <v>5966</v>
          </cell>
          <cell r="G208" t="str">
            <v>-</v>
          </cell>
          <cell r="H208">
            <v>1178</v>
          </cell>
          <cell r="I208" t="str">
            <v>-</v>
          </cell>
          <cell r="J208">
            <v>23069</v>
          </cell>
          <cell r="L208">
            <v>23069</v>
          </cell>
          <cell r="Q208">
            <v>3000</v>
          </cell>
          <cell r="R208">
            <v>750</v>
          </cell>
          <cell r="S208">
            <v>336</v>
          </cell>
          <cell r="T208" t="str">
            <v>-</v>
          </cell>
          <cell r="U208">
            <v>90</v>
          </cell>
          <cell r="V208" t="str">
            <v>-</v>
          </cell>
          <cell r="W208">
            <v>525</v>
          </cell>
          <cell r="X208" t="str">
            <v>-</v>
          </cell>
          <cell r="Y208" t="str">
            <v>-</v>
          </cell>
          <cell r="Z208">
            <v>7201</v>
          </cell>
          <cell r="AA208">
            <v>15868</v>
          </cell>
        </row>
        <row r="209">
          <cell r="B209" t="str">
            <v>Senior Clark</v>
          </cell>
          <cell r="I209">
            <v>225</v>
          </cell>
          <cell r="J209" t="str">
            <v>-</v>
          </cell>
          <cell r="Q209">
            <v>2500</v>
          </cell>
          <cell r="R209" t="str">
            <v>-</v>
          </cell>
          <cell r="S209" t="str">
            <v>-</v>
          </cell>
          <cell r="T209" t="str">
            <v>-</v>
          </cell>
          <cell r="U209" t="str">
            <v>-</v>
          </cell>
          <cell r="V209" t="str">
            <v>-</v>
          </cell>
          <cell r="W209" t="str">
            <v>-</v>
          </cell>
          <cell r="X209" t="str">
            <v>-</v>
          </cell>
          <cell r="Y209" t="str">
            <v>-</v>
          </cell>
        </row>
        <row r="210">
          <cell r="J210">
            <v>23069</v>
          </cell>
        </row>
        <row r="212">
          <cell r="B212" t="str">
            <v>Total of</v>
          </cell>
          <cell r="C212" t="str">
            <v>-</v>
          </cell>
          <cell r="D212" t="str">
            <v>-</v>
          </cell>
          <cell r="E212">
            <v>3500</v>
          </cell>
          <cell r="F212">
            <v>1330</v>
          </cell>
          <cell r="G212" t="str">
            <v>-</v>
          </cell>
          <cell r="H212">
            <v>263</v>
          </cell>
          <cell r="J212">
            <v>5168</v>
          </cell>
          <cell r="L212">
            <v>5168</v>
          </cell>
          <cell r="Q212">
            <v>500</v>
          </cell>
          <cell r="R212" t="str">
            <v>-</v>
          </cell>
          <cell r="S212" t="str">
            <v>-</v>
          </cell>
          <cell r="T212" t="str">
            <v>-</v>
          </cell>
          <cell r="U212">
            <v>30</v>
          </cell>
          <cell r="V212" t="str">
            <v>-</v>
          </cell>
          <cell r="W212">
            <v>175</v>
          </cell>
          <cell r="X212" t="str">
            <v>-</v>
          </cell>
          <cell r="Y212" t="str">
            <v>-</v>
          </cell>
          <cell r="Z212">
            <v>1855</v>
          </cell>
          <cell r="AA212">
            <v>3313</v>
          </cell>
        </row>
        <row r="213">
          <cell r="B213" t="str">
            <v>Junior Clark</v>
          </cell>
          <cell r="I213">
            <v>75</v>
          </cell>
          <cell r="J213">
            <v>0</v>
          </cell>
          <cell r="Q213">
            <v>1150</v>
          </cell>
          <cell r="R213" t="str">
            <v>-</v>
          </cell>
          <cell r="S213" t="str">
            <v>-</v>
          </cell>
          <cell r="T213" t="str">
            <v>-</v>
          </cell>
          <cell r="U213" t="str">
            <v>-</v>
          </cell>
          <cell r="V213" t="str">
            <v>-</v>
          </cell>
          <cell r="W213" t="str">
            <v>-</v>
          </cell>
          <cell r="X213" t="str">
            <v>-</v>
          </cell>
          <cell r="Y213" t="str">
            <v>-</v>
          </cell>
        </row>
        <row r="214">
          <cell r="J214">
            <v>5168</v>
          </cell>
        </row>
        <row r="215">
          <cell r="Q215" t="str">
            <v>-</v>
          </cell>
          <cell r="R215" t="str">
            <v>-</v>
          </cell>
          <cell r="S215" t="str">
            <v>-</v>
          </cell>
          <cell r="T215" t="str">
            <v>-</v>
          </cell>
          <cell r="U215" t="str">
            <v>-</v>
          </cell>
          <cell r="V215" t="str">
            <v>-</v>
          </cell>
          <cell r="W215" t="str">
            <v>-</v>
          </cell>
          <cell r="X215" t="str">
            <v>-</v>
          </cell>
          <cell r="Y215" t="str">
            <v>-</v>
          </cell>
        </row>
        <row r="216">
          <cell r="B216" t="str">
            <v>Total of</v>
          </cell>
          <cell r="D216" t="str">
            <v>-</v>
          </cell>
          <cell r="E216" t="str">
            <v>-</v>
          </cell>
          <cell r="F216" t="str">
            <v>-</v>
          </cell>
          <cell r="G216" t="str">
            <v>-</v>
          </cell>
          <cell r="H216" t="str">
            <v>-</v>
          </cell>
          <cell r="I216" t="str">
            <v>-</v>
          </cell>
          <cell r="K216">
            <v>3097</v>
          </cell>
          <cell r="L216">
            <v>3097</v>
          </cell>
          <cell r="N216" t="str">
            <v>-</v>
          </cell>
          <cell r="O216" t="str">
            <v>-</v>
          </cell>
          <cell r="P216" t="str">
            <v>-</v>
          </cell>
          <cell r="Q216" t="str">
            <v>-</v>
          </cell>
          <cell r="R216" t="str">
            <v>-</v>
          </cell>
          <cell r="S216" t="str">
            <v>-</v>
          </cell>
          <cell r="T216" t="str">
            <v>-</v>
          </cell>
          <cell r="U216" t="str">
            <v>-</v>
          </cell>
          <cell r="V216" t="str">
            <v>-</v>
          </cell>
          <cell r="W216">
            <v>60</v>
          </cell>
          <cell r="X216" t="str">
            <v>-</v>
          </cell>
          <cell r="Y216" t="str">
            <v>-</v>
          </cell>
          <cell r="Z216">
            <v>60</v>
          </cell>
          <cell r="AA216">
            <v>3037</v>
          </cell>
        </row>
        <row r="217">
          <cell r="B217" t="str">
            <v>Com.Clerk</v>
          </cell>
        </row>
        <row r="221">
          <cell r="B221" t="str">
            <v>Total of Peon</v>
          </cell>
          <cell r="K221">
            <v>12000</v>
          </cell>
          <cell r="L221">
            <v>12000</v>
          </cell>
          <cell r="Q221" t="str">
            <v>-</v>
          </cell>
          <cell r="R221" t="str">
            <v>-</v>
          </cell>
          <cell r="S221" t="str">
            <v>-</v>
          </cell>
          <cell r="T221" t="str">
            <v>-</v>
          </cell>
          <cell r="U221" t="str">
            <v>-</v>
          </cell>
          <cell r="V221" t="str">
            <v>-</v>
          </cell>
          <cell r="W221">
            <v>240</v>
          </cell>
          <cell r="X221" t="str">
            <v>-</v>
          </cell>
          <cell r="Y221" t="str">
            <v>-</v>
          </cell>
          <cell r="Z221">
            <v>240</v>
          </cell>
          <cell r="AA221">
            <v>11760</v>
          </cell>
        </row>
        <row r="224">
          <cell r="B224" t="str">
            <v>GRAND</v>
          </cell>
          <cell r="C224" t="str">
            <v>-</v>
          </cell>
          <cell r="E224">
            <v>19200</v>
          </cell>
          <cell r="F224">
            <v>7296</v>
          </cell>
          <cell r="G224">
            <v>0</v>
          </cell>
          <cell r="H224">
            <v>1441</v>
          </cell>
          <cell r="I224">
            <v>300</v>
          </cell>
          <cell r="J224">
            <v>28237</v>
          </cell>
          <cell r="K224">
            <v>15097</v>
          </cell>
          <cell r="L224">
            <v>43334</v>
          </cell>
          <cell r="Q224">
            <v>7150</v>
          </cell>
          <cell r="R224">
            <v>750</v>
          </cell>
          <cell r="S224">
            <v>336</v>
          </cell>
          <cell r="T224">
            <v>0</v>
          </cell>
          <cell r="U224">
            <v>120</v>
          </cell>
          <cell r="V224">
            <v>0</v>
          </cell>
          <cell r="W224">
            <v>1000</v>
          </cell>
          <cell r="X224">
            <v>0</v>
          </cell>
          <cell r="Y224">
            <v>0</v>
          </cell>
          <cell r="Z224">
            <v>9356</v>
          </cell>
          <cell r="AA224">
            <v>33978</v>
          </cell>
        </row>
        <row r="225">
          <cell r="B225" t="str">
            <v xml:space="preserve">TOTAL </v>
          </cell>
          <cell r="J225">
            <v>0</v>
          </cell>
          <cell r="M225">
            <v>33978</v>
          </cell>
        </row>
        <row r="226">
          <cell r="J226">
            <v>28237</v>
          </cell>
          <cell r="M226">
            <v>9356</v>
          </cell>
        </row>
        <row r="227">
          <cell r="M227">
            <v>43334</v>
          </cell>
        </row>
        <row r="228">
          <cell r="O228" t="str">
            <v>Passed for Rs.</v>
          </cell>
          <cell r="Q228">
            <v>33978</v>
          </cell>
          <cell r="R228" t="str">
            <v>Rs. Thirty three thousand nine hundred seventy eight only</v>
          </cell>
        </row>
        <row r="229">
          <cell r="Y229" t="str">
            <v/>
          </cell>
        </row>
        <row r="230">
          <cell r="O230">
            <v>1</v>
          </cell>
          <cell r="P230" t="str">
            <v>izekf.kr dj.;kr ;srs dh] lnj ns;dkrhy vadxf.krh; lax.kuk iMrkG.kh dsyh</v>
          </cell>
        </row>
        <row r="231">
          <cell r="P231" t="str">
            <v>vlrk rh cjkscj vlY;kps vk&lt;Gyss-</v>
          </cell>
        </row>
        <row r="232">
          <cell r="O232">
            <v>2</v>
          </cell>
          <cell r="P232" t="str">
            <v>izekf.kr dj.;kr ;srs dh] lnj ns;dkrhy T;k deZpk`;kps fuoklLFAku rs</v>
          </cell>
        </row>
        <row r="233">
          <cell r="P233" t="str">
            <v>dk;kZy;kps varj 1 fd-eh- is{kk tkLr vkgs v'kkap deZpk`;kauk okgrwd HARrk</v>
          </cell>
        </row>
        <row r="234">
          <cell r="O234" t="str">
            <v/>
          </cell>
          <cell r="P234" t="str">
            <v>fnysyk vkgs-</v>
          </cell>
        </row>
        <row r="235">
          <cell r="J235">
            <v>28237</v>
          </cell>
        </row>
        <row r="238">
          <cell r="U238" t="str">
            <v>Sub Divisional Officer,</v>
          </cell>
        </row>
        <row r="239">
          <cell r="L239" t="str">
            <v>[3]</v>
          </cell>
          <cell r="U239" t="str">
            <v>Maharashtra Health System Development Project</v>
          </cell>
        </row>
        <row r="240">
          <cell r="U240" t="str">
            <v>Engineering Division,</v>
          </cell>
        </row>
        <row r="241">
          <cell r="P241" t="str">
            <v/>
          </cell>
          <cell r="U241" t="str">
            <v>Akola.</v>
          </cell>
        </row>
        <row r="242">
          <cell r="AB242" t="str">
            <v>[4]</v>
          </cell>
        </row>
      </sheetData>
      <sheetData sheetId="2">
        <row r="2">
          <cell r="E2" t="str">
            <v xml:space="preserve">Schedule of Recoveries of festival Advance for the Month of </v>
          </cell>
          <cell r="F2" t="str">
            <v>10/2001 paid in 11/2001</v>
          </cell>
        </row>
        <row r="4">
          <cell r="D4" t="str">
            <v>Major Head of Account in which the pay and allowances of the  incombents are adjusted  2210 Medical &amp; P.H.</v>
          </cell>
        </row>
        <row r="6">
          <cell r="D6" t="str">
            <v>P.W.Direction &amp; Admn</v>
          </cell>
        </row>
        <row r="8">
          <cell r="B8" t="str">
            <v>No.&amp; Date of the</v>
          </cell>
          <cell r="C8" t="str">
            <v xml:space="preserve">Designation of the </v>
          </cell>
          <cell r="D8" t="str">
            <v>Amount of advance out-</v>
          </cell>
          <cell r="E8" t="str">
            <v>Amount</v>
          </cell>
          <cell r="F8" t="str">
            <v>Amount of Adv.</v>
          </cell>
          <cell r="G8" t="str">
            <v>Remarks</v>
          </cell>
        </row>
        <row r="9">
          <cell r="B9" t="str">
            <v>Try.Vr.in which</v>
          </cell>
          <cell r="C9" t="str">
            <v>Drawing officers</v>
          </cell>
          <cell r="D9" t="str">
            <v xml:space="preserve">standing to the end of </v>
          </cell>
          <cell r="E9" t="str">
            <v>of advance</v>
          </cell>
          <cell r="F9" t="str">
            <v>outstanding as</v>
          </cell>
        </row>
        <row r="10">
          <cell r="B10" t="str">
            <v>the advance</v>
          </cell>
          <cell r="C10" t="str">
            <v>by whom advn.</v>
          </cell>
          <cell r="D10" t="str">
            <v xml:space="preserve">previous month/at the </v>
          </cell>
          <cell r="E10" t="str">
            <v>Recovered</v>
          </cell>
          <cell r="F10" t="str">
            <v>at the end of the</v>
          </cell>
        </row>
        <row r="11">
          <cell r="B11" t="str">
            <v>has been done</v>
          </cell>
          <cell r="C11" t="str">
            <v>was drawn</v>
          </cell>
          <cell r="D11" t="str">
            <v>commencement of month</v>
          </cell>
          <cell r="F11" t="str">
            <v>month</v>
          </cell>
        </row>
        <row r="12">
          <cell r="B12">
            <v>1</v>
          </cell>
          <cell r="C12">
            <v>2</v>
          </cell>
          <cell r="D12">
            <v>3</v>
          </cell>
          <cell r="E12">
            <v>4</v>
          </cell>
          <cell r="F12">
            <v>5</v>
          </cell>
          <cell r="G12">
            <v>6</v>
          </cell>
        </row>
        <row r="14">
          <cell r="B14">
            <v>20</v>
          </cell>
          <cell r="C14" t="str">
            <v>Executive Engr.</v>
          </cell>
          <cell r="D14">
            <v>300</v>
          </cell>
          <cell r="E14">
            <v>300</v>
          </cell>
          <cell r="F14">
            <v>0</v>
          </cell>
        </row>
        <row r="15">
          <cell r="B15" t="str">
            <v>25-Oct-2000</v>
          </cell>
          <cell r="C15" t="str">
            <v>MH.S.D.P.AKOLA</v>
          </cell>
        </row>
        <row r="16">
          <cell r="B16" t="str">
            <v>Akola</v>
          </cell>
        </row>
        <row r="17">
          <cell r="B17">
            <v>21</v>
          </cell>
          <cell r="D17">
            <v>150</v>
          </cell>
          <cell r="E17">
            <v>150</v>
          </cell>
          <cell r="F17">
            <v>0</v>
          </cell>
        </row>
        <row r="18">
          <cell r="B18" t="str">
            <v>21-Oct-2000</v>
          </cell>
        </row>
        <row r="19">
          <cell r="D19" t="str">
            <v>Total Rs.</v>
          </cell>
          <cell r="E19">
            <v>450</v>
          </cell>
        </row>
        <row r="20">
          <cell r="D20" t="str">
            <v>Rs.Four Hundread fifty only</v>
          </cell>
        </row>
        <row r="22">
          <cell r="D22" t="str">
            <v>C E R T I F I C A T E</v>
          </cell>
        </row>
        <row r="24">
          <cell r="B24" t="str">
            <v xml:space="preserve">1. Certified that total of recoveries shown in col.No.4 above agree with the amount actually recovered and shown in </v>
          </cell>
        </row>
        <row r="25">
          <cell r="B25" t="str">
            <v xml:space="preserve">     the body of the bill.</v>
          </cell>
        </row>
        <row r="27">
          <cell r="B27" t="str">
            <v>2. Certified that the recoveries effected have duly posted in the register of advances [Form 'A']</v>
          </cell>
        </row>
        <row r="31">
          <cell r="D31" t="str">
            <v>Sub Divisional Officer,</v>
          </cell>
        </row>
        <row r="32">
          <cell r="D32" t="str">
            <v>Maharashtra Health System Development Project,</v>
          </cell>
        </row>
        <row r="33">
          <cell r="D33" t="str">
            <v>Engineering Division,</v>
          </cell>
        </row>
        <row r="34">
          <cell r="D34" t="str">
            <v>Akola.</v>
          </cell>
        </row>
      </sheetData>
      <sheetData sheetId="3">
        <row r="2">
          <cell r="E2" t="str">
            <v>Head of Account:-</v>
          </cell>
          <cell r="H2" t="str">
            <v>8005 - State provident fund</v>
          </cell>
          <cell r="I2" t="str">
            <v>Head of Account:-</v>
          </cell>
          <cell r="L2" t="str">
            <v>8005 - State provident fund</v>
          </cell>
        </row>
        <row r="3">
          <cell r="H3" t="str">
            <v>01     - Civil General Providient Fund</v>
          </cell>
          <cell r="L3" t="str">
            <v>01     - Civil General Providient Fund</v>
          </cell>
        </row>
        <row r="4">
          <cell r="H4" t="str">
            <v>101  - Other than class - IV Employee</v>
          </cell>
          <cell r="L4" t="str">
            <v>101  - Other than class - IV Employee</v>
          </cell>
        </row>
        <row r="5">
          <cell r="J5" t="str">
            <v>Gen. 150 m.</v>
          </cell>
          <cell r="N5" t="str">
            <v>Gen. 150 m.</v>
          </cell>
        </row>
        <row r="6">
          <cell r="E6" t="str">
            <v>uequk eqacbZ dks"kkxkj fu;e 44</v>
          </cell>
        </row>
        <row r="7">
          <cell r="E7" t="str">
            <v>fu;e 543 igk</v>
          </cell>
        </row>
        <row r="8">
          <cell r="B8" t="str">
            <v>loZlk/kkj.k Hkfo";fuokZg fu/kh otkrhph vuqlwph  (egRokP;k lqpuk)</v>
          </cell>
          <cell r="F8" t="str">
            <v>loZlk/kkj.k Hkfo";fuokZg fu/kh otkrhph vuqlwph  (egRokP;k lqpuk)</v>
          </cell>
        </row>
        <row r="9">
          <cell r="E9" t="str">
            <v xml:space="preserve"> 1- ys[kkdzekad vuqdzekus yko.;kr ;kosr-</v>
          </cell>
        </row>
        <row r="10">
          <cell r="E10" t="str">
            <v xml:space="preserve"> 2- th, (lkekU; iz'kklu)] ihlh (iksyhl dsanzh;)] vsts (U;k;nku) oxSjs ekxZn'kZd v{kjs ys[kdzekiwohZ u </v>
          </cell>
        </row>
        <row r="11">
          <cell r="E11" t="str">
            <v xml:space="preserve">     pqdrk fygkohr-  </v>
          </cell>
        </row>
        <row r="12">
          <cell r="E12" t="str">
            <v xml:space="preserve"> 3-  oxZ.kh ns.;kps can &gt;kkY;kl] 'kstk&amp;;kP;k LraHkke/;s *jtsoj xsyk*]*-------------------------------dk;kZy;]</v>
          </cell>
        </row>
        <row r="13">
          <cell r="E13" t="str">
            <v xml:space="preserve">      ----------------------------ftYgk --------------------------------dMs cnyh &gt;kkyh*]*uksdjh lksMyh*]*e=r*</v>
          </cell>
        </row>
        <row r="14">
          <cell r="E14" t="str">
            <v xml:space="preserve">     fdaok *fu;e 10 vUo;s can * ;k izdkjkph dkj.ks |kohr- oxZ.khP;k ;k ijriQsMhP;k jdesr cny dsyk</v>
          </cell>
        </row>
        <row r="15">
          <cell r="E15" t="str">
            <v xml:space="preserve">     vlY;kl R;kcn@ny laf{kIr dkj.k *'ksjk* ;k LraHkkr |kos-  vxzhe /kukojhy O;kt ns.;kr vkys vlY;kl</v>
          </cell>
        </row>
        <row r="16">
          <cell r="E16" t="str">
            <v xml:space="preserve">     R;kpk mYys[k 'ksjk LrHkkar djkok-</v>
          </cell>
        </row>
        <row r="17">
          <cell r="E17" t="str">
            <v xml:space="preserve">    dk;Zdkjh vfHk;ark egkjk"V@ vkjksX; lsok fodkl izdYi foHkkx (vfHk;ak_khdh foHkkx) vdksyk ;kaps dk;kZy;</v>
          </cell>
        </row>
        <row r="18">
          <cell r="E18" t="str">
            <v xml:space="preserve">    (;sFks vkgj.k vf/kdk&amp;;kps inuke o fBdk.k fygkos-)</v>
          </cell>
        </row>
        <row r="19">
          <cell r="B19" t="str">
            <v>ekgs uksOgscj &amp;2001 P;k 1 rkj[ksyk ns; vlysyY;k vkWDVkscj &amp;2001 P;k osrukrqu dsysY;k otkrh-</v>
          </cell>
          <cell r="F19" t="str">
            <v>ekgs vkWxLV &amp;2001 P;k 1 rkj[ksyk ns; vlysyY;k twyS&amp;2001  P;k osrukrqu dsysY;k otkrh-</v>
          </cell>
        </row>
        <row r="20">
          <cell r="B20" t="str">
            <v>gs ys[ks Bso.kk&amp;;k ys[kk vf/kdk&amp;;kps uko %&amp; egkys[kkiky ukxiqj 2-</v>
          </cell>
          <cell r="E20" t="str">
            <v/>
          </cell>
          <cell r="F20" t="str">
            <v>gs ys[ks Bso.kk&amp;;k ys[kk vf/kdk&amp;;kps uko %&amp; egkys[kkiky ukxiqj 2-</v>
          </cell>
        </row>
        <row r="21">
          <cell r="B21" t="str">
            <v xml:space="preserve">ys[kk </v>
          </cell>
          <cell r="C21" t="str">
            <v xml:space="preserve">uko </v>
          </cell>
          <cell r="E21" t="str">
            <v>;k efgU;kps</v>
          </cell>
          <cell r="F21" t="str">
            <v xml:space="preserve">ys[kk </v>
          </cell>
          <cell r="G21" t="str">
            <v xml:space="preserve">ekfld </v>
          </cell>
          <cell r="H21" t="str">
            <v xml:space="preserve">dk&lt;ysY;k jdesph </v>
          </cell>
          <cell r="I21" t="str">
            <v>;k efgU;kps</v>
          </cell>
          <cell r="J21" t="str">
            <v>olwy</v>
          </cell>
          <cell r="K21" t="str">
            <v xml:space="preserve">ekfld </v>
          </cell>
          <cell r="L21" t="str">
            <v xml:space="preserve">dk&lt;ysY;k jdesph </v>
          </cell>
          <cell r="N21" t="str">
            <v>olwy</v>
          </cell>
        </row>
        <row r="22">
          <cell r="B22" t="str">
            <v>dzekad</v>
          </cell>
          <cell r="E22" t="str">
            <v xml:space="preserve">osru ok $ o  </v>
          </cell>
          <cell r="F22" t="str">
            <v>dzekad</v>
          </cell>
          <cell r="G22" t="str">
            <v>oxZ.kh</v>
          </cell>
          <cell r="H22" t="str">
            <v>ijriQsM</v>
          </cell>
          <cell r="I22" t="str">
            <v xml:space="preserve">osru ok $ o  </v>
          </cell>
          <cell r="J22" t="str">
            <v xml:space="preserve">&gt;kkysyh </v>
          </cell>
          <cell r="K22" t="str">
            <v xml:space="preserve"> 'ksjk</v>
          </cell>
          <cell r="L22" t="str">
            <v>ijriQsM</v>
          </cell>
          <cell r="N22" t="str">
            <v xml:space="preserve">&gt;kkysyh </v>
          </cell>
          <cell r="O22" t="str">
            <v xml:space="preserve"> 'ksjk</v>
          </cell>
        </row>
        <row r="23">
          <cell r="E23" t="str">
            <v>jtkosru</v>
          </cell>
          <cell r="H23" t="str">
            <v>jDde</v>
          </cell>
          <cell r="I23" t="str">
            <v>gIR;kpk</v>
          </cell>
          <cell r="J23" t="str">
            <v>,dw.k</v>
          </cell>
          <cell r="L23" t="str">
            <v>jDde</v>
          </cell>
          <cell r="M23" t="str">
            <v>gIR;kpk</v>
          </cell>
          <cell r="N23" t="str">
            <v>,dw.k</v>
          </cell>
        </row>
        <row r="24">
          <cell r="I24" t="str">
            <v>dzekad</v>
          </cell>
          <cell r="J24" t="str">
            <v>jDde</v>
          </cell>
          <cell r="M24" t="str">
            <v>dzekad</v>
          </cell>
          <cell r="N24" t="str">
            <v>jDde</v>
          </cell>
        </row>
        <row r="25">
          <cell r="B25">
            <v>1</v>
          </cell>
          <cell r="C25">
            <v>2</v>
          </cell>
          <cell r="E25">
            <v>3</v>
          </cell>
          <cell r="F25">
            <v>1</v>
          </cell>
          <cell r="G25">
            <v>4</v>
          </cell>
          <cell r="H25">
            <v>5</v>
          </cell>
          <cell r="I25">
            <v>6</v>
          </cell>
          <cell r="J25">
            <v>7</v>
          </cell>
          <cell r="K25">
            <v>8</v>
          </cell>
          <cell r="L25">
            <v>5</v>
          </cell>
          <cell r="M25">
            <v>6</v>
          </cell>
          <cell r="N25">
            <v>7</v>
          </cell>
          <cell r="O25">
            <v>8</v>
          </cell>
        </row>
        <row r="26">
          <cell r="B26" t="str">
            <v>BR/BN-49689</v>
          </cell>
          <cell r="C26" t="str">
            <v>Shri.S.B. Shengolkar</v>
          </cell>
          <cell r="E26">
            <v>4100</v>
          </cell>
          <cell r="G26">
            <v>500</v>
          </cell>
          <cell r="J26">
            <v>1000</v>
          </cell>
          <cell r="K26" t="str">
            <v>uohu oxZ.khnkj]ekgs 1$2001</v>
          </cell>
        </row>
        <row r="27">
          <cell r="F27" t="str">
            <v>BR/BN-12228</v>
          </cell>
          <cell r="G27">
            <v>500</v>
          </cell>
          <cell r="I27">
            <v>5600</v>
          </cell>
          <cell r="K27" t="str">
            <v>iklqu ekfld oxZ.kh jQ-500$&amp;</v>
          </cell>
          <cell r="N27">
            <v>1500</v>
          </cell>
        </row>
        <row r="28">
          <cell r="B28" t="str">
            <v>BR/BN-12228</v>
          </cell>
          <cell r="C28" t="str">
            <v>Shri. R.G. Khan</v>
          </cell>
          <cell r="E28">
            <v>5600</v>
          </cell>
          <cell r="F28" t="str">
            <v>BR/BN-11448</v>
          </cell>
          <cell r="G28">
            <v>1500</v>
          </cell>
          <cell r="I28">
            <v>4200</v>
          </cell>
          <cell r="J28">
            <v>1500</v>
          </cell>
          <cell r="K28" t="str">
            <v>vkf.k ekgs 9$2001</v>
          </cell>
          <cell r="L28">
            <v>2000</v>
          </cell>
          <cell r="M28" t="str">
            <v>4/15</v>
          </cell>
          <cell r="N28">
            <v>3000</v>
          </cell>
        </row>
        <row r="29">
          <cell r="B29" t="str">
            <v>BR/BN-11448</v>
          </cell>
          <cell r="C29" t="str">
            <v>Shri. P.G. Khursade</v>
          </cell>
          <cell r="E29">
            <v>6000</v>
          </cell>
          <cell r="F29" t="str">
            <v>BR/BN-46715</v>
          </cell>
          <cell r="G29">
            <v>1000</v>
          </cell>
          <cell r="H29">
            <v>2000</v>
          </cell>
          <cell r="I29" t="str">
            <v>7/15</v>
          </cell>
          <cell r="J29">
            <v>3000</v>
          </cell>
          <cell r="K29" t="str">
            <v>iklwu jQ- 500$&amp; v'kh</v>
          </cell>
          <cell r="L29">
            <v>1153</v>
          </cell>
          <cell r="M29" t="str">
            <v>8/20</v>
          </cell>
          <cell r="N29">
            <v>1653</v>
          </cell>
        </row>
        <row r="30">
          <cell r="B30" t="str">
            <v>BR/BN-46715</v>
          </cell>
          <cell r="C30" t="str">
            <v>Shri. P.M.Puri</v>
          </cell>
          <cell r="E30">
            <v>3500</v>
          </cell>
          <cell r="G30">
            <v>500</v>
          </cell>
          <cell r="H30">
            <v>1150</v>
          </cell>
          <cell r="I30" t="str">
            <v>2/20</v>
          </cell>
          <cell r="J30">
            <v>1650</v>
          </cell>
          <cell r="K30" t="str">
            <v>,dwu 1000$&amp; izfrekg-</v>
          </cell>
          <cell r="L30" t="str">
            <v>,dw.k---------</v>
          </cell>
          <cell r="N30">
            <v>6153</v>
          </cell>
        </row>
        <row r="31">
          <cell r="G31" t="str">
            <v>,dw.k v{kjh -</v>
          </cell>
          <cell r="H31" t="str">
            <v>,dw.k---------</v>
          </cell>
          <cell r="I31" t="str">
            <v>Rs.Six thousand one hundred fifty three only</v>
          </cell>
          <cell r="J31">
            <v>7150</v>
          </cell>
        </row>
        <row r="32">
          <cell r="C32" t="str">
            <v>,dw.k v{kjh -</v>
          </cell>
          <cell r="E32" t="str">
            <v>Rs.Seven thousand one hundred fifty only</v>
          </cell>
        </row>
        <row r="33">
          <cell r="G33" t="str">
            <v>izekf.kr dj.;kr ;sr vkgs dh] ;k vuqlwphrhy ri'khy cjkscj vlY;kps eh O;fDr'k%</v>
          </cell>
        </row>
        <row r="34">
          <cell r="C34" t="str">
            <v>izekf.kr dj.;kr ;sr vkgs dh] ;k vuqlwphrhy ri'khy cjkscj vlY;kps eh O;fDr'k%</v>
          </cell>
          <cell r="F34" t="str">
            <v xml:space="preserve">iMrkGwu ikfgys vkgs o rks cjkscj vlY;kps vk&lt;Gwu vkys vkgs- (iQDr vjktif_kr deZpkjh </v>
          </cell>
        </row>
        <row r="35">
          <cell r="B35" t="str">
            <v xml:space="preserve">iMrkGwu ikfgys vkgs o rks cjkscj vlY;kps vk&lt;Gwu vkys vkgs- (iQDr vjktif_kr deZpkjh </v>
          </cell>
          <cell r="F35" t="str">
            <v>oxkZyk ykxw vkgs-)</v>
          </cell>
        </row>
        <row r="36">
          <cell r="B36" t="str">
            <v>oxkZyk ykxw vkgs-)</v>
          </cell>
        </row>
        <row r="37">
          <cell r="L37" t="str">
            <v>mifoHAkxh; vfHA;ark</v>
          </cell>
        </row>
        <row r="38">
          <cell r="H38" t="str">
            <v>mifoHAkxh; vf/kdkjh</v>
          </cell>
          <cell r="L38" t="str">
            <v xml:space="preserve">egkjk"V!  vkjksX; lsok fodkl izdYi] </v>
          </cell>
        </row>
        <row r="39">
          <cell r="H39" t="str">
            <v xml:space="preserve">egkjk"V!  vkjksX; lsok fodkl izdYi] </v>
          </cell>
          <cell r="L39" t="str">
            <v>vfHk;kaf_kdh foHkkx] vdksyk-</v>
          </cell>
        </row>
        <row r="40">
          <cell r="G40" t="str">
            <v>ys[kk ijh{kk dk;kZy;kP;k mi;ksxklkBh] izek.kd ------- oVfoY;kpk fnukad-----------</v>
          </cell>
          <cell r="H40" t="str">
            <v>vfHk;kaf_kdh foHkkx] vdksyk-</v>
          </cell>
        </row>
        <row r="41">
          <cell r="C41" t="str">
            <v>ys[kk ijh{kk dk;kZy;kP;k mi;ksxklkBh] izek.kd ------- oVfoY;kpk fnukad-----------</v>
          </cell>
          <cell r="E41">
            <v>1</v>
          </cell>
          <cell r="F41" t="str">
            <v>izekf.kr dj.;kr ;srs dh] uko] oS;fDrd otkrhph jDde o LraHk 7 e/;s n'kZfo.;kr vkysyh ,dw.k</v>
          </cell>
        </row>
        <row r="42">
          <cell r="B42" t="str">
            <v>izekf.kr dj.;kr ;srs dh] uko] oS;fDrd otkrhph jDde o LraHk 7 e/;s n'kZfo.;kr vkysyh ,dw.k</v>
          </cell>
          <cell r="F42" t="str">
            <v>jDde ;k xks"Vh fcykP;k lanHkkZr riklY;k vkgsr-  igk% ys[kk ijh{kk fu;e iqfLrdspk ifjPNsn 224-</v>
          </cell>
        </row>
        <row r="43">
          <cell r="B43" t="str">
            <v>jDde ;k xks"Vh fcykP;k lanHkkZr riklY;k vkgsr-  igk% ys[kk ijh{kk fu;e iqfLrdspk ifjPNsn 224-</v>
          </cell>
          <cell r="E43">
            <v>2</v>
          </cell>
          <cell r="F43" t="str">
            <v>izekf.kr dj.;kr ;srs dh]  LraHk 3 e/;s n'kZfo.;kr vkysys osrukps nj izR;{k fcykOnkjs dk&lt;.;kr</v>
          </cell>
        </row>
        <row r="44">
          <cell r="B44" t="str">
            <v>izekf.kr dj.;kr ;srs dh]  LraHk 3 e/;s n'kZfo.;kr vkysys osrukps nj izR;{k fcykOnkjs dk&lt;.;kr</v>
          </cell>
          <cell r="F44" t="str">
            <v>vkysY;k jdes'kh iMrkGwu ikg.;kr vkys vkgsr-</v>
          </cell>
        </row>
        <row r="45">
          <cell r="B45" t="str">
            <v>vkysY;k jdes'kh iMrkGwu ikg.;kr vkys vkgsr-</v>
          </cell>
        </row>
        <row r="46">
          <cell r="K46" t="str">
            <v xml:space="preserve">ys[kk ijh{kdkaph fnukafdr vk|k{kjh </v>
          </cell>
        </row>
        <row r="47">
          <cell r="G47" t="str">
            <v xml:space="preserve">ys[kk ijh{kdkaph fnukafdr vk|k{kjh </v>
          </cell>
          <cell r="K47" t="str">
            <v>foHkkx ys[kk ijh{kk 'kk[kk</v>
          </cell>
        </row>
        <row r="48">
          <cell r="G48" t="str">
            <v>foHkkx ys[kk ijh{kk 'kk[kk</v>
          </cell>
        </row>
      </sheetData>
      <sheetData sheetId="4">
        <row r="4">
          <cell r="D4" t="str">
            <v>Schedule of subscription deducted from pay bill on account of the State</v>
          </cell>
        </row>
        <row r="5">
          <cell r="D5" t="str">
            <v>Government Employee's Group Insurance Scheme to be attached by</v>
          </cell>
        </row>
        <row r="6">
          <cell r="D6" t="str">
            <v>drawing &amp; disbursing Officer to pay bill is duplicate.</v>
          </cell>
        </row>
        <row r="8">
          <cell r="C8" t="str">
            <v>NOTES --</v>
          </cell>
          <cell r="D8" t="str">
            <v>This schedule should also be used &amp; attached in duplicate to which the</v>
          </cell>
        </row>
        <row r="9">
          <cell r="D9" t="str">
            <v>Treasury Challans in case of the amount is paid in cash.</v>
          </cell>
        </row>
        <row r="11">
          <cell r="B11" t="str">
            <v>Name of Office</v>
          </cell>
          <cell r="D11" t="str">
            <v>Executive Engineer, Maharashtra Health System  Project  (E.D) Division,Akola</v>
          </cell>
        </row>
        <row r="13">
          <cell r="B13" t="str">
            <v>Month &amp; year.</v>
          </cell>
          <cell r="D13" t="str">
            <v>For the Month of</v>
          </cell>
          <cell r="E13" t="str">
            <v>10/2001 paid in 11/2001</v>
          </cell>
        </row>
        <row r="15">
          <cell r="B15" t="str">
            <v>Major head of acount --</v>
          </cell>
          <cell r="D15" t="str">
            <v>8011 G.I.S.</v>
          </cell>
        </row>
        <row r="17">
          <cell r="B17" t="str">
            <v>Particular</v>
          </cell>
          <cell r="C17" t="str">
            <v xml:space="preserve">Recoveries made at the composite </v>
          </cell>
          <cell r="F17" t="str">
            <v xml:space="preserve">Recoveries made from premimum </v>
          </cell>
          <cell r="I17" t="str">
            <v>Total</v>
          </cell>
          <cell r="J17" t="str">
            <v>Remarks.</v>
          </cell>
        </row>
        <row r="18">
          <cell r="B18" t="str">
            <v>of Class.</v>
          </cell>
          <cell r="D18" t="str">
            <v>Rate</v>
          </cell>
          <cell r="G18" t="str">
            <v>Rate</v>
          </cell>
          <cell r="I18" t="str">
            <v>Recoveries.</v>
          </cell>
        </row>
        <row r="19">
          <cell r="C19" t="str">
            <v>No. of</v>
          </cell>
          <cell r="D19" t="str">
            <v>Rate</v>
          </cell>
          <cell r="E19" t="str">
            <v>Amount.</v>
          </cell>
          <cell r="F19" t="str">
            <v>No. of</v>
          </cell>
          <cell r="G19" t="str">
            <v>Rate</v>
          </cell>
          <cell r="H19" t="str">
            <v>Amount.</v>
          </cell>
        </row>
        <row r="20">
          <cell r="C20" t="str">
            <v>Employee's</v>
          </cell>
          <cell r="F20" t="str">
            <v>Employee's</v>
          </cell>
        </row>
        <row r="21">
          <cell r="B21">
            <v>1</v>
          </cell>
          <cell r="C21">
            <v>2</v>
          </cell>
          <cell r="D21">
            <v>3</v>
          </cell>
          <cell r="E21">
            <v>4</v>
          </cell>
          <cell r="F21">
            <v>5</v>
          </cell>
          <cell r="G21">
            <v>6</v>
          </cell>
          <cell r="H21">
            <v>7</v>
          </cell>
          <cell r="I21">
            <v>8</v>
          </cell>
          <cell r="J21">
            <v>9</v>
          </cell>
        </row>
        <row r="23">
          <cell r="B23" t="str">
            <v>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5">
          <cell r="B25" t="str">
            <v>B</v>
          </cell>
          <cell r="C25" t="str">
            <v>.</v>
          </cell>
          <cell r="D25">
            <v>0</v>
          </cell>
          <cell r="E25">
            <v>0</v>
          </cell>
          <cell r="F25" t="str">
            <v xml:space="preserve"> -</v>
          </cell>
          <cell r="G25" t="str">
            <v xml:space="preserve"> -</v>
          </cell>
          <cell r="H25" t="str">
            <v xml:space="preserve"> -</v>
          </cell>
          <cell r="I25">
            <v>0</v>
          </cell>
        </row>
        <row r="27">
          <cell r="B27" t="str">
            <v>C</v>
          </cell>
          <cell r="C27">
            <v>4</v>
          </cell>
          <cell r="D27">
            <v>30</v>
          </cell>
          <cell r="E27">
            <v>120</v>
          </cell>
          <cell r="F27" t="str">
            <v xml:space="preserve"> -</v>
          </cell>
          <cell r="G27" t="str">
            <v xml:space="preserve"> -</v>
          </cell>
          <cell r="H27" t="str">
            <v xml:space="preserve"> -</v>
          </cell>
          <cell r="I27">
            <v>120</v>
          </cell>
        </row>
        <row r="29">
          <cell r="B29" t="str">
            <v>D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-</v>
          </cell>
          <cell r="G29" t="str">
            <v xml:space="preserve"> -</v>
          </cell>
          <cell r="H29" t="str">
            <v xml:space="preserve"> -</v>
          </cell>
          <cell r="I29">
            <v>0</v>
          </cell>
        </row>
        <row r="31">
          <cell r="B31" t="str">
            <v>Total :-</v>
          </cell>
          <cell r="I31">
            <v>120</v>
          </cell>
        </row>
        <row r="33">
          <cell r="B33" t="str">
            <v>Total amount of Deduction.</v>
          </cell>
          <cell r="E33" t="str">
            <v>Rs.One hundred twenty  only</v>
          </cell>
        </row>
        <row r="35">
          <cell r="B35" t="str">
            <v>In Figure</v>
          </cell>
          <cell r="C35">
            <v>120</v>
          </cell>
        </row>
        <row r="37">
          <cell r="B37" t="str">
            <v>In words.</v>
          </cell>
          <cell r="C37" t="str">
            <v>Rs.One hundred twenty  only</v>
          </cell>
        </row>
        <row r="38">
          <cell r="F38" t="str">
            <v>Sub Divisional Officer,</v>
          </cell>
        </row>
        <row r="39">
          <cell r="B39" t="str">
            <v>Portion for Treasury Officer</v>
          </cell>
          <cell r="F39" t="str">
            <v>Maharashtra Health System Development Project,</v>
          </cell>
        </row>
        <row r="40">
          <cell r="B40" t="str">
            <v>Major Head.</v>
          </cell>
          <cell r="F40" t="str">
            <v>Engineering Division,</v>
          </cell>
        </row>
        <row r="41">
          <cell r="F41" t="str">
            <v>Akola.</v>
          </cell>
        </row>
        <row r="42">
          <cell r="B42" t="str">
            <v>Treasury Vr.No.&amp; Date.</v>
          </cell>
          <cell r="I42" t="str">
            <v>Treasury Officer.</v>
          </cell>
        </row>
        <row r="44">
          <cell r="B44" t="str">
            <v>Challan No.&amp; Date.</v>
          </cell>
          <cell r="I44" t="str">
            <v>Pay Accounts Office</v>
          </cell>
        </row>
      </sheetData>
      <sheetData sheetId="5">
        <row r="4">
          <cell r="B4" t="str">
            <v>Head of account</v>
          </cell>
          <cell r="D4" t="str">
            <v xml:space="preserve">  028 Other Tax</v>
          </cell>
        </row>
        <row r="5">
          <cell r="G5" t="str">
            <v xml:space="preserve"> to be credited to the tax head 028 Other tax on employees for the month of </v>
          </cell>
          <cell r="H5" t="str">
            <v>10/2001 paid in 11/2001</v>
          </cell>
        </row>
        <row r="6">
          <cell r="B6" t="str">
            <v>Sr.</v>
          </cell>
          <cell r="C6" t="str">
            <v>Class of persons</v>
          </cell>
          <cell r="F6" t="str">
            <v>Rate of</v>
          </cell>
          <cell r="G6" t="str">
            <v xml:space="preserve">  No.of </v>
          </cell>
          <cell r="I6" t="str">
            <v>Amount</v>
          </cell>
        </row>
        <row r="7">
          <cell r="B7" t="str">
            <v>No.</v>
          </cell>
          <cell r="F7" t="str">
            <v>tax</v>
          </cell>
          <cell r="G7" t="str">
            <v xml:space="preserve">  Persons</v>
          </cell>
          <cell r="I7" t="str">
            <v>Received</v>
          </cell>
        </row>
        <row r="8">
          <cell r="B8">
            <v>1</v>
          </cell>
          <cell r="C8" t="str">
            <v>Upto 1500/-</v>
          </cell>
          <cell r="F8" t="str">
            <v>Nil</v>
          </cell>
          <cell r="G8" t="str">
            <v>.</v>
          </cell>
          <cell r="H8" t="str">
            <v xml:space="preserve">Arrears </v>
          </cell>
        </row>
        <row r="10">
          <cell r="B10">
            <v>2</v>
          </cell>
          <cell r="C10" t="str">
            <v>Rs.1500/- or more than but less</v>
          </cell>
          <cell r="F10" t="str">
            <v>Nil.</v>
          </cell>
          <cell r="G10" t="str">
            <v xml:space="preserve"> -</v>
          </cell>
          <cell r="I10" t="str">
            <v>-</v>
          </cell>
        </row>
        <row r="11">
          <cell r="C11" t="str">
            <v>than Rs.2000/-</v>
          </cell>
        </row>
        <row r="12">
          <cell r="B12">
            <v>3</v>
          </cell>
          <cell r="C12" t="str">
            <v>Rs.2001/- or more than but less</v>
          </cell>
          <cell r="F12">
            <v>30</v>
          </cell>
          <cell r="G12" t="str">
            <v>-</v>
          </cell>
          <cell r="I12" t="str">
            <v>-</v>
          </cell>
        </row>
        <row r="13">
          <cell r="C13" t="str">
            <v>than Rs. 2500/-</v>
          </cell>
        </row>
        <row r="14">
          <cell r="B14">
            <v>4</v>
          </cell>
          <cell r="C14" t="str">
            <v>Rs.2501/- or more than but less</v>
          </cell>
          <cell r="F14">
            <v>60</v>
          </cell>
          <cell r="G14">
            <v>5</v>
          </cell>
          <cell r="I14">
            <v>300</v>
          </cell>
        </row>
        <row r="15">
          <cell r="C15" t="str">
            <v>than Rs.3500/-</v>
          </cell>
        </row>
        <row r="16">
          <cell r="B16">
            <v>5</v>
          </cell>
          <cell r="C16" t="str">
            <v>Rs.3501/- or more than but less</v>
          </cell>
          <cell r="F16">
            <v>120</v>
          </cell>
          <cell r="G16" t="str">
            <v>-</v>
          </cell>
          <cell r="I16" t="str">
            <v>-</v>
          </cell>
        </row>
        <row r="17">
          <cell r="C17" t="str">
            <v>than Rs.5000/-</v>
          </cell>
        </row>
        <row r="18">
          <cell r="B18">
            <v>6</v>
          </cell>
          <cell r="C18" t="str">
            <v>Rs.5001/- or more than but less</v>
          </cell>
          <cell r="F18">
            <v>175</v>
          </cell>
          <cell r="G18">
            <v>4</v>
          </cell>
          <cell r="I18">
            <v>700</v>
          </cell>
        </row>
        <row r="19">
          <cell r="C19" t="str">
            <v>than Rs. 10000/-</v>
          </cell>
        </row>
        <row r="20">
          <cell r="B20">
            <v>7</v>
          </cell>
          <cell r="C20" t="str">
            <v>Above 10000/-</v>
          </cell>
          <cell r="F20">
            <v>200</v>
          </cell>
          <cell r="G20" t="str">
            <v>-</v>
          </cell>
          <cell r="I20" t="str">
            <v>-</v>
          </cell>
        </row>
        <row r="22">
          <cell r="C22" t="str">
            <v>Rs. One thousand only</v>
          </cell>
          <cell r="G22" t="str">
            <v>Total Rs.</v>
          </cell>
          <cell r="I22">
            <v>1000</v>
          </cell>
        </row>
        <row r="31">
          <cell r="F31" t="str">
            <v>Sub Divisional Officer,</v>
          </cell>
        </row>
        <row r="32">
          <cell r="F32" t="str">
            <v>Maharashtra Health System Development Project,</v>
          </cell>
        </row>
        <row r="33">
          <cell r="F33" t="str">
            <v>Engineering Division,</v>
          </cell>
        </row>
        <row r="34">
          <cell r="F34" t="str">
            <v>Akola.</v>
          </cell>
        </row>
      </sheetData>
      <sheetData sheetId="6">
        <row r="2">
          <cell r="B2" t="str">
            <v>edkequk&amp;,p&amp;192 (8&amp;96&amp;5]40]000)ih, 2</v>
          </cell>
          <cell r="K2" t="str">
            <v>loZlk-1&amp;e-(lq/kkjhr)</v>
          </cell>
          <cell r="P2" t="str">
            <v>Rs</v>
          </cell>
          <cell r="Q2">
            <v>33979</v>
          </cell>
          <cell r="R2" t="str">
            <v>Rs. Thirty three thousand nine hundred seventy nine only</v>
          </cell>
          <cell r="V2" t="str">
            <v>jQi;kaP;k vkr</v>
          </cell>
        </row>
        <row r="3">
          <cell r="B3" t="str">
            <v xml:space="preserve"> 'kkfu-foRr foHAkx dz- VhvkjMCY;q&amp;2481$iz-dz-719$dks"k 4-</v>
          </cell>
          <cell r="K3" t="str">
            <v>Gen.1-M(Revised)</v>
          </cell>
          <cell r="P3" t="str">
            <v/>
          </cell>
          <cell r="V3" t="str">
            <v>jQi;s</v>
          </cell>
        </row>
        <row r="4">
          <cell r="B4" t="str">
            <v>e-dks-fu- uequk 19</v>
          </cell>
          <cell r="P4" t="str">
            <v>iznkuklkBh vko';d vlysyh fuOoG jDde (ifgY;k ikukojQu ?Asrysyh )</v>
          </cell>
          <cell r="V4">
            <v>33978</v>
          </cell>
        </row>
        <row r="5">
          <cell r="F5" t="str">
            <v>fu;e 259 (1)</v>
          </cell>
          <cell r="J5" t="str">
            <v>ns;d dzekad</v>
          </cell>
        </row>
        <row r="6">
          <cell r="F6" t="str">
            <v xml:space="preserve">                    osru ns;d</v>
          </cell>
          <cell r="J6" t="str">
            <v>LFAk;h</v>
          </cell>
          <cell r="K6" t="str">
            <v>[Permanent]</v>
          </cell>
          <cell r="P6" t="str">
            <v xml:space="preserve"> (v{Ajh jQi;s )</v>
          </cell>
          <cell r="R6" t="str">
            <v>Rs. Thirty three thousand nine hundred seventy eight only</v>
          </cell>
        </row>
        <row r="7">
          <cell r="J7" t="str">
            <v>vLFAk;h</v>
          </cell>
          <cell r="K7" t="str">
            <v>[Temporary]</v>
          </cell>
          <cell r="P7" t="str">
            <v>jks[khus jQi;s</v>
          </cell>
          <cell r="Q7">
            <v>33978</v>
          </cell>
          <cell r="R7" t="str">
            <v>Rs. Thirty three thousand nine hundred seventy eight only</v>
          </cell>
        </row>
        <row r="8">
          <cell r="B8" t="str">
            <v>dk;kZy;kps uko %&amp;</v>
          </cell>
          <cell r="D8" t="str">
            <v>Executive Engineer Mah. Health System Devolopment  Project, Engg.Dn. Akola.</v>
          </cell>
          <cell r="P8" t="str">
            <v>/kukd"AkZuss</v>
          </cell>
          <cell r="Q8" t="str">
            <v>[Draft]................................................................................</v>
          </cell>
        </row>
        <row r="9">
          <cell r="B9" t="str">
            <v>dks"kkxkjkdjhrk</v>
          </cell>
          <cell r="G9" t="str">
            <v>HEAD OF ACCOUNT</v>
          </cell>
          <cell r="K9" t="str">
            <v xml:space="preserve"> 2210 Medical and Public Health </v>
          </cell>
          <cell r="P9" t="str">
            <v>lek;kstusus jQi;s</v>
          </cell>
          <cell r="R9">
            <v>9356</v>
          </cell>
          <cell r="S9" t="str">
            <v>Rs. Nine thousand three hundred fifty six only</v>
          </cell>
        </row>
        <row r="10">
          <cell r="B10" t="str">
            <v>vksG[kfpUg dz-</v>
          </cell>
          <cell r="G10" t="str">
            <v>Administrative Department  Public Health Development</v>
          </cell>
          <cell r="Q10" t="str">
            <v>ekx.kh dsysyh jDde feGkyh] rlsp izekf.kr dj.;kr ;srs fd] ;k ns;dkr ekx.kh dsysyh osru o HARrs ;kaph</v>
          </cell>
        </row>
        <row r="11">
          <cell r="B11" t="str">
            <v>[Token No.]</v>
          </cell>
          <cell r="G11" t="str">
            <v>Demand No.</v>
          </cell>
          <cell r="I11" t="str">
            <v xml:space="preserve">   R-1</v>
          </cell>
          <cell r="P11" t="str">
            <v>jDde vpwd dk&lt;yh vlwu rh 'kklukus foghr dsysY;k fu;lekuqlkj o dsGksosGh dk&lt;ysY;k vkns'kkuqlkjcjkscj vkgs-vlsgh izekf.kr</v>
          </cell>
        </row>
        <row r="12">
          <cell r="B12" t="str">
            <v>fnukad %&amp;</v>
          </cell>
          <cell r="G12" t="str">
            <v>Major Head</v>
          </cell>
          <cell r="I12" t="str">
            <v xml:space="preserve">  2210 Medical &amp; P.H</v>
          </cell>
          <cell r="P12" t="str">
            <v>dj.;kr ;srs dh] xsY;k efgU;kP;k osru ns;dkar dk&lt;ysyh jDde lacaf/kr deZpk`;kauk fnyhvlqu R;kaP;keqnzkfdar ikoR;k dk;kZy;kr BsoY;k</v>
          </cell>
        </row>
        <row r="13">
          <cell r="B13" t="str">
            <v>izek.kd dzekad-</v>
          </cell>
          <cell r="G13" t="str">
            <v>Minor Head</v>
          </cell>
          <cell r="I13" t="str">
            <v xml:space="preserve"> 01 Public Health Service </v>
          </cell>
          <cell r="P13" t="str">
            <v>vkgsr o rh ns; jdde u nsrk jkfgyh vkgs ofcykr lek;ksftr dsyh vkgs R;kaphekfgrh [kkyh fnyh vkgs</v>
          </cell>
        </row>
        <row r="14">
          <cell r="B14" t="str">
            <v>[Voucher No.]</v>
          </cell>
          <cell r="G14" t="str">
            <v>Sub-Head</v>
          </cell>
          <cell r="I14" t="str">
            <v xml:space="preserve"> 110(7)20 World Bank Assisted Distt.</v>
          </cell>
        </row>
        <row r="15">
          <cell r="B15" t="str">
            <v>fnukad %&amp;</v>
          </cell>
          <cell r="G15" t="str">
            <v>Detailed Head</v>
          </cell>
          <cell r="I15" t="str">
            <v>Health System Development Project</v>
          </cell>
        </row>
        <row r="16">
          <cell r="G16" t="str">
            <v>[Object of Expenditure]</v>
          </cell>
          <cell r="K16" t="str">
            <v>Pay bill of</v>
          </cell>
          <cell r="L16">
            <v>37165</v>
          </cell>
          <cell r="P16" t="str">
            <v>vkLFAkiuspk foHAkx</v>
          </cell>
          <cell r="S16" t="str">
            <v>uko</v>
          </cell>
          <cell r="U16" t="str">
            <v>dkyko/kh</v>
          </cell>
          <cell r="V16" t="str">
            <v>jDde jQi;s</v>
          </cell>
        </row>
        <row r="17">
          <cell r="B17" t="str">
            <v>vuqq dzekad</v>
          </cell>
          <cell r="C17" t="str">
            <v>ri'khyokj 'kh"AZ</v>
          </cell>
          <cell r="K17" t="str">
            <v>ns;dkpk</v>
          </cell>
          <cell r="L17" t="str">
            <v>jDde</v>
          </cell>
          <cell r="R17" t="str">
            <v>Grant</v>
          </cell>
          <cell r="U17">
            <v>2001.02</v>
          </cell>
          <cell r="V17">
            <v>2000000</v>
          </cell>
        </row>
        <row r="18">
          <cell r="B18" t="str">
            <v>Sr.No.</v>
          </cell>
          <cell r="C18" t="str">
            <v>[Detailed heads]</v>
          </cell>
          <cell r="K18" t="str">
            <v>LraHA dzekad</v>
          </cell>
          <cell r="L18" t="str">
            <v>;kstukarxZr$;ktusrj</v>
          </cell>
          <cell r="R18" t="str">
            <v xml:space="preserve"> Uptodate Expenditure </v>
          </cell>
          <cell r="V18">
            <v>1117647</v>
          </cell>
        </row>
        <row r="19">
          <cell r="B19">
            <v>1</v>
          </cell>
          <cell r="C19" t="str">
            <v>,dw.k osru</v>
          </cell>
          <cell r="L19">
            <v>28237</v>
          </cell>
          <cell r="R19" t="str">
            <v>Balance</v>
          </cell>
          <cell r="V19">
            <v>882353</v>
          </cell>
        </row>
        <row r="20">
          <cell r="B20">
            <v>2</v>
          </cell>
          <cell r="C20" t="str">
            <v>izokl [kpZ (LFAk;h izokl HARrk$okgu HARrk )</v>
          </cell>
          <cell r="K20">
            <v>11</v>
          </cell>
          <cell r="L20" t="str">
            <v/>
          </cell>
        </row>
        <row r="21">
          <cell r="B21">
            <v>3</v>
          </cell>
          <cell r="C21" t="str">
            <v>eku/ku</v>
          </cell>
          <cell r="K21">
            <v>11</v>
          </cell>
          <cell r="L21">
            <v>15097</v>
          </cell>
          <cell r="P21" t="str">
            <v>dks"kkxkajkdfjrk</v>
          </cell>
          <cell r="Q21" t="str">
            <v>[FOR TREASURY]</v>
          </cell>
        </row>
        <row r="22">
          <cell r="B22">
            <v>4</v>
          </cell>
          <cell r="C22" t="str">
            <v xml:space="preserve">LFAqy jDde </v>
          </cell>
          <cell r="E22" t="str">
            <v xml:space="preserve">[Gross Total] {10+11}                                                          </v>
          </cell>
          <cell r="K22">
            <v>12</v>
          </cell>
          <cell r="L22">
            <v>43334</v>
          </cell>
          <cell r="P22" t="str">
            <v>Pay Rs.....................[in words] Rupees..........................................…</v>
          </cell>
          <cell r="U22" t="str">
            <v>vkgj.k vkf.k laforj.k vf/kdk`;kph Lok{kjh</v>
          </cell>
        </row>
        <row r="23">
          <cell r="C23" t="str">
            <v>v) egkys[kkdkj  ;kaauh lek;ksthr djko;kP;k otkrh</v>
          </cell>
          <cell r="L23" t="str">
            <v/>
          </cell>
          <cell r="P23" t="str">
            <v xml:space="preserve"> ........................................................................................................…</v>
          </cell>
          <cell r="U23" t="str">
            <v xml:space="preserve"> vkf.k inuke</v>
          </cell>
        </row>
        <row r="24">
          <cell r="D24" t="str">
            <v>[Deductions Adjustable by Accountant General]</v>
          </cell>
          <cell r="I24" t="str">
            <v/>
          </cell>
          <cell r="L24" t="str">
            <v/>
          </cell>
          <cell r="P24" t="str">
            <v>Pay by transfer credit Rs..............................................................................</v>
          </cell>
          <cell r="U24" t="str">
            <v xml:space="preserve">   [Drawing and disbursing officer]</v>
          </cell>
        </row>
        <row r="25">
          <cell r="B25">
            <v>5</v>
          </cell>
          <cell r="C25">
            <v>8005</v>
          </cell>
          <cell r="D25" t="str">
            <v>Hkfo"; fuokZg fu/kh&amp;prqFAZ Js.kh deZpk`;kaO;frjhDr</v>
          </cell>
          <cell r="J25" t="str">
            <v/>
          </cell>
          <cell r="K25" t="str">
            <v>14b</v>
          </cell>
          <cell r="L25">
            <v>7150</v>
          </cell>
          <cell r="P25" t="str">
            <v>..........................................................as detailed below</v>
          </cell>
          <cell r="U25" t="str">
            <v>fnukad %&amp;</v>
          </cell>
        </row>
        <row r="26">
          <cell r="B26">
            <v>6</v>
          </cell>
          <cell r="C26">
            <v>8005</v>
          </cell>
          <cell r="D26" t="str">
            <v xml:space="preserve">  Hkfo"; fuokZg fu/kh&amp;prqFAZ Js.kh deZpkjh</v>
          </cell>
          <cell r="K26" t="str">
            <v>14b</v>
          </cell>
          <cell r="P26" t="str">
            <v>0021</v>
          </cell>
          <cell r="Q26" t="str">
            <v>izkIrhdj$</v>
          </cell>
          <cell r="R26" t="str">
            <v>0021,Taxes on income</v>
          </cell>
          <cell r="T26" t="str">
            <v>Rs.</v>
          </cell>
          <cell r="U26" t="str">
            <v>[kkrs cnykus iznku dsys-</v>
          </cell>
        </row>
        <row r="27">
          <cell r="B27">
            <v>7</v>
          </cell>
          <cell r="C27" t="str">
            <v>brj olqyh</v>
          </cell>
          <cell r="K27">
            <v>16</v>
          </cell>
          <cell r="P27" t="str">
            <v>0028</v>
          </cell>
          <cell r="Q27" t="str">
            <v>O;olk; dj</v>
          </cell>
          <cell r="U27" t="str">
            <v xml:space="preserve">   [Paid by Transfer]....................…</v>
          </cell>
        </row>
        <row r="28">
          <cell r="B28">
            <v>8</v>
          </cell>
          <cell r="C28">
            <v>7610</v>
          </cell>
          <cell r="D28" t="str">
            <v xml:space="preserve"> 'kkldh; deZpk`;kauk dtZ&amp;?kjcka/k.kh vfxze</v>
          </cell>
          <cell r="I28" t="str">
            <v>[Advance]</v>
          </cell>
          <cell r="K28">
            <v>15</v>
          </cell>
          <cell r="L28">
            <v>750</v>
          </cell>
          <cell r="P28" t="str">
            <v>0028</v>
          </cell>
          <cell r="Q28" t="str">
            <v>Tax on Employment [profession tax]</v>
          </cell>
          <cell r="U28" t="str">
            <v>yss[kkiky</v>
          </cell>
          <cell r="V28" t="str">
            <v>[Accountant]</v>
          </cell>
        </row>
        <row r="29">
          <cell r="B29">
            <v>9</v>
          </cell>
          <cell r="C29">
            <v>7610</v>
          </cell>
          <cell r="D29" t="str">
            <v>eksVjdkj$eksVkj lk;dy$LdwVj vfxze</v>
          </cell>
          <cell r="H29" t="str">
            <v/>
          </cell>
          <cell r="K29">
            <v>15</v>
          </cell>
          <cell r="L29">
            <v>336</v>
          </cell>
          <cell r="P29" t="str">
            <v>0216</v>
          </cell>
          <cell r="Q29" t="str">
            <v>x=gfuekZ.k$</v>
          </cell>
          <cell r="R29" t="str">
            <v>0216</v>
          </cell>
          <cell r="S29" t="str">
            <v>Housing</v>
          </cell>
          <cell r="U29" t="str">
            <v>/kukns'k dzekad</v>
          </cell>
        </row>
        <row r="30">
          <cell r="B30">
            <v>10</v>
          </cell>
          <cell r="C30">
            <v>7610</v>
          </cell>
          <cell r="D30" t="str">
            <v>brj okgu vfxze</v>
          </cell>
          <cell r="F30" t="str">
            <v/>
          </cell>
          <cell r="K30">
            <v>15</v>
          </cell>
          <cell r="L30" t="str">
            <v/>
          </cell>
          <cell r="P30" t="str">
            <v>6216</v>
          </cell>
          <cell r="Q30" t="str">
            <v>x=gfuekZ.kklkBh dtsZ</v>
          </cell>
          <cell r="S30" t="str">
            <v>6216,Loans for Housing</v>
          </cell>
          <cell r="U30" t="str">
            <v xml:space="preserve">   [Cheque No.]...........................…</v>
          </cell>
        </row>
        <row r="31">
          <cell r="B31">
            <v>11</v>
          </cell>
          <cell r="C31">
            <v>7610</v>
          </cell>
          <cell r="D31" t="str">
            <v>brj vfxze</v>
          </cell>
          <cell r="F31" t="str">
            <v/>
          </cell>
          <cell r="K31">
            <v>15</v>
          </cell>
          <cell r="L31" t="str">
            <v/>
          </cell>
          <cell r="P31">
            <v>8011</v>
          </cell>
          <cell r="Q31" t="str">
            <v>foekvkf.kfuo=f`rosru fu/kh (e-jk-fo-fu/kh-)</v>
          </cell>
          <cell r="U31" t="str">
            <v>/kukns'k dk&lt;Y;kph rkjh[k</v>
          </cell>
        </row>
        <row r="32">
          <cell r="B32">
            <v>12</v>
          </cell>
          <cell r="C32">
            <v>7610</v>
          </cell>
          <cell r="D32" t="str">
            <v>gkrekx dkiM vfxze</v>
          </cell>
          <cell r="K32">
            <v>15</v>
          </cell>
          <cell r="L32" t="str">
            <v/>
          </cell>
          <cell r="P32">
            <v>8011</v>
          </cell>
          <cell r="Q32" t="str">
            <v>Insurance and pension fund [M.S.L.I.Fund]</v>
          </cell>
          <cell r="U32" t="str">
            <v xml:space="preserve">   [Drawn on]...........................…</v>
          </cell>
        </row>
        <row r="33">
          <cell r="B33">
            <v>13</v>
          </cell>
          <cell r="C33" t="str">
            <v>,dw.k (v)</v>
          </cell>
          <cell r="L33">
            <v>8236</v>
          </cell>
          <cell r="P33">
            <v>8011</v>
          </cell>
          <cell r="Q33" t="str">
            <v>foekvkf.kfuo=f`rosru fu/kh (xV foek ;kstuk1982)</v>
          </cell>
          <cell r="U33" t="str">
            <v>l-dk-v-</v>
          </cell>
          <cell r="V33" t="str">
            <v>[A.T.O.]</v>
          </cell>
        </row>
        <row r="34">
          <cell r="C34" t="str">
            <v xml:space="preserve"> (c)  dks"kkxkjakuh lek;ksftr djko;kP;k otkrh-</v>
          </cell>
          <cell r="L34" t="str">
            <v/>
          </cell>
          <cell r="P34">
            <v>8011</v>
          </cell>
          <cell r="Q34" t="str">
            <v>Insurance and pension fund[Group insurance</v>
          </cell>
          <cell r="U34" t="str">
            <v>/kukns'k oVoY;kph rkjh[k</v>
          </cell>
        </row>
        <row r="35">
          <cell r="C35" t="str">
            <v xml:space="preserve">          [Deductions Adjustable by Treasury]                                          </v>
          </cell>
          <cell r="L35" t="str">
            <v/>
          </cell>
          <cell r="Q35" t="str">
            <v>scheme,1982]</v>
          </cell>
          <cell r="U35" t="str">
            <v xml:space="preserve">   [Cheque delivered on]..............…</v>
          </cell>
        </row>
        <row r="36">
          <cell r="B36">
            <v>14</v>
          </cell>
          <cell r="C36" t="str">
            <v>0021</v>
          </cell>
          <cell r="D36" t="str">
            <v>egkuxj ikfydk djkO;frfjDr brj mRiUukojhy dj&amp;izzkIrhdj Income Tax</v>
          </cell>
          <cell r="K36">
            <v>17</v>
          </cell>
          <cell r="L36">
            <v>0</v>
          </cell>
          <cell r="P36">
            <v>8788</v>
          </cell>
          <cell r="Q36" t="str">
            <v>Mkd o rkj [kkR;ka'kh lek;ksftr ys[kk foek</v>
          </cell>
        </row>
        <row r="37">
          <cell r="B37">
            <v>15</v>
          </cell>
          <cell r="C37">
            <v>8788</v>
          </cell>
          <cell r="D37" t="str">
            <v>Mkd vkf.k rkj [kkR;k'kh lek;ksru ys[kk (Mkd foek)</v>
          </cell>
          <cell r="K37">
            <v>18</v>
          </cell>
          <cell r="L37">
            <v>0</v>
          </cell>
          <cell r="P37">
            <v>8788</v>
          </cell>
          <cell r="Q37" t="str">
            <v>Account with P&amp;T -PLI</v>
          </cell>
        </row>
        <row r="38">
          <cell r="B38">
            <v>16</v>
          </cell>
          <cell r="C38">
            <v>8811</v>
          </cell>
          <cell r="D38" t="str">
            <v>foek vkf.k fuo=`rhosru fu/kh &amp;egkjk"V@ jkT; foek fu/kh</v>
          </cell>
          <cell r="K38">
            <v>18</v>
          </cell>
          <cell r="L38" t="str">
            <v/>
          </cell>
          <cell r="S38" t="str">
            <v/>
          </cell>
          <cell r="U38" t="str">
            <v>dks"kkxkj fyihd</v>
          </cell>
        </row>
        <row r="39">
          <cell r="B39">
            <v>17</v>
          </cell>
          <cell r="C39">
            <v>8011</v>
          </cell>
          <cell r="D39" t="str">
            <v>foek vkf.k fuo=`rhosru fu/kh &amp; xV foek ;kstuk]</v>
          </cell>
          <cell r="I39">
            <v>1982</v>
          </cell>
          <cell r="K39">
            <v>18</v>
          </cell>
          <cell r="L39">
            <v>120</v>
          </cell>
          <cell r="U39" t="str">
            <v>[Treasury clerk]</v>
          </cell>
        </row>
        <row r="40">
          <cell r="B40">
            <v>18</v>
          </cell>
          <cell r="C40" t="str">
            <v>0216</v>
          </cell>
          <cell r="D40" t="str">
            <v xml:space="preserve">x=gfuekZ.k (vuqKfIr 'kqYd ) </v>
          </cell>
          <cell r="K40">
            <v>19</v>
          </cell>
        </row>
        <row r="41">
          <cell r="B41">
            <v>19</v>
          </cell>
          <cell r="C41">
            <v>216</v>
          </cell>
          <cell r="D41" t="str">
            <v>x=gfuekZ.k  (brj ckch)</v>
          </cell>
          <cell r="K41">
            <v>19</v>
          </cell>
          <cell r="L41">
            <v>0</v>
          </cell>
          <cell r="S41" t="str">
            <v>,dw.k</v>
          </cell>
          <cell r="U41" t="str">
            <v>For Audit Office</v>
          </cell>
        </row>
        <row r="42">
          <cell r="B42">
            <v>20</v>
          </cell>
          <cell r="C42" t="str">
            <v>0028</v>
          </cell>
          <cell r="D42" t="str">
            <v>O;olk; dj</v>
          </cell>
          <cell r="K42">
            <v>20</v>
          </cell>
          <cell r="L42">
            <v>1000</v>
          </cell>
          <cell r="U42" t="str">
            <v xml:space="preserve">   Admitted Rs.</v>
          </cell>
        </row>
        <row r="43">
          <cell r="B43">
            <v>21</v>
          </cell>
          <cell r="C43">
            <v>6216</v>
          </cell>
          <cell r="D43" t="str">
            <v>x=gfuekZ.kklkBh dtsZ&amp;lgdkjh x=gfuekZ.k laaLFkk</v>
          </cell>
          <cell r="K43">
            <v>21</v>
          </cell>
          <cell r="L43" t="str">
            <v/>
          </cell>
        </row>
        <row r="44">
          <cell r="B44">
            <v>22</v>
          </cell>
          <cell r="C44" t="str">
            <v>brj otkrh</v>
          </cell>
          <cell r="K44">
            <v>22</v>
          </cell>
          <cell r="L44">
            <v>0</v>
          </cell>
          <cell r="P44" t="str">
            <v>Contain Receipts</v>
          </cell>
        </row>
        <row r="45">
          <cell r="B45">
            <v>23</v>
          </cell>
          <cell r="C45" t="str">
            <v>,dw.k c</v>
          </cell>
          <cell r="L45">
            <v>1120</v>
          </cell>
          <cell r="U45" t="str">
            <v xml:space="preserve">   Disallowed Rs.</v>
          </cell>
        </row>
        <row r="46">
          <cell r="B46">
            <v>24</v>
          </cell>
          <cell r="C46" t="str">
            <v>d) deh jDde dk&lt;wu ijr dsysys vlaforfjr osru</v>
          </cell>
          <cell r="L46" t="str">
            <v/>
          </cell>
        </row>
        <row r="47">
          <cell r="C47" t="str">
            <v xml:space="preserve">          [Undisbursed pay refunded by short drawal]                           </v>
          </cell>
          <cell r="L47" t="str">
            <v/>
          </cell>
          <cell r="P47" t="str">
            <v>Sub Divisional Officer,</v>
          </cell>
        </row>
        <row r="48">
          <cell r="B48">
            <v>25</v>
          </cell>
          <cell r="C48" t="str">
            <v>,dw.k otkrh (v~c~d)</v>
          </cell>
          <cell r="K48">
            <v>23</v>
          </cell>
          <cell r="L48">
            <v>9356</v>
          </cell>
          <cell r="P48" t="str">
            <v>Maharashtra Health System Development Project</v>
          </cell>
          <cell r="U48" t="str">
            <v xml:space="preserve">   Objected Rs.</v>
          </cell>
        </row>
        <row r="49">
          <cell r="B49">
            <v>26</v>
          </cell>
          <cell r="C49" t="str">
            <v>fuOoG ns; jDde ('ksoVP;k ikukoj iq&lt;s ?ksrysyh )</v>
          </cell>
          <cell r="K49">
            <v>24</v>
          </cell>
          <cell r="L49">
            <v>33978</v>
          </cell>
          <cell r="P49" t="str">
            <v>Engineering Division,</v>
          </cell>
        </row>
        <row r="50">
          <cell r="P50" t="str">
            <v>Akola</v>
          </cell>
        </row>
        <row r="51">
          <cell r="S51" t="str">
            <v>fnukad %&amp;</v>
          </cell>
          <cell r="U51" t="str">
            <v xml:space="preserve">   Reasons for objection</v>
          </cell>
        </row>
        <row r="52">
          <cell r="S52" t="str">
            <v>Date:-</v>
          </cell>
        </row>
        <row r="53">
          <cell r="P53" t="str">
            <v>izeq[k ys[kkiky</v>
          </cell>
        </row>
        <row r="54">
          <cell r="P54" t="str">
            <v>[Head Accountant]</v>
          </cell>
        </row>
        <row r="55">
          <cell r="P55" t="str">
            <v>mi ys[kkiky</v>
          </cell>
          <cell r="R55" t="str">
            <v>lgk;d vf/knku o ys[kk vf/kdkjh$dks"kkxkj vf/kdkjh</v>
          </cell>
          <cell r="U55" t="str">
            <v>Auditor/Section Officer/Account Officer</v>
          </cell>
        </row>
        <row r="56">
          <cell r="P56" t="str">
            <v>[Deputy Accountant]</v>
          </cell>
          <cell r="R56" t="str">
            <v>[Asstt.Pay &amp; Accounts Officer/Treasury Officer]</v>
          </cell>
        </row>
      </sheetData>
      <sheetData sheetId="7">
        <row r="2">
          <cell r="B2" t="str">
            <v>'kk-fu-fo`rfoHAkx dz-VhvkjMCY;q</v>
          </cell>
          <cell r="G2" t="str">
            <v>dks-la-1(vjk)</v>
          </cell>
          <cell r="R2" t="str">
            <v>uequk dz-2 loZlk]330&amp;e (lq/kkjhr)</v>
          </cell>
        </row>
        <row r="3">
          <cell r="B3" t="str">
            <v>4v fn-27 es 1987</v>
          </cell>
          <cell r="D3" t="str">
            <v>vjktif_kr vf/kdk`;kps osru ns;d</v>
          </cell>
          <cell r="R3" t="str">
            <v>Form No.2 Gen.330-M(Revised)</v>
          </cell>
          <cell r="Z3" t="str">
            <v>(v)  egkys[kkiky ;kauh lek;ksftr</v>
          </cell>
        </row>
        <row r="4">
          <cell r="C4" t="str">
            <v>[Computer Slip]</v>
          </cell>
          <cell r="E4" t="str">
            <v>vjktif_kr vf/kdk`;kaps osru ns;d-</v>
          </cell>
          <cell r="J4" t="str">
            <v>izek.kd dz-</v>
          </cell>
          <cell r="Z4" t="str">
            <v>djko;kP;k otkrh</v>
          </cell>
          <cell r="AF4" t="str">
            <v>jDde</v>
          </cell>
        </row>
        <row r="5">
          <cell r="J5" t="str">
            <v>Voucher No.</v>
          </cell>
          <cell r="L5" t="str">
            <v>dks"kkxkjk djhrk</v>
          </cell>
          <cell r="Y5" t="str">
            <v>(Deductions adjustable by Account General)</v>
          </cell>
          <cell r="AF5" t="str">
            <v>jQi;s</v>
          </cell>
        </row>
        <row r="6">
          <cell r="C6">
            <v>6</v>
          </cell>
          <cell r="D6">
            <v>2</v>
          </cell>
          <cell r="E6">
            <v>0</v>
          </cell>
          <cell r="F6">
            <v>1</v>
          </cell>
          <cell r="G6" t="str">
            <v>ns;d dz-&amp;&amp;&amp;&amp;&amp;&amp;&amp;&amp;&amp;&amp;</v>
          </cell>
          <cell r="H6" t="str">
            <v>.....................</v>
          </cell>
          <cell r="J6" t="str">
            <v>fnukad</v>
          </cell>
          <cell r="X6">
            <v>1</v>
          </cell>
          <cell r="AF6" t="str">
            <v xml:space="preserve"> -----</v>
          </cell>
        </row>
        <row r="7">
          <cell r="X7">
            <v>2</v>
          </cell>
          <cell r="AF7" t="str">
            <v xml:space="preserve"> -----</v>
          </cell>
        </row>
        <row r="8">
          <cell r="C8">
            <v>2</v>
          </cell>
          <cell r="D8">
            <v>7</v>
          </cell>
          <cell r="E8">
            <v>0</v>
          </cell>
          <cell r="F8">
            <v>6</v>
          </cell>
          <cell r="G8" t="str">
            <v>ekgs-&amp;&amp;&amp;&amp;&amp;&amp;&amp;&amp;&amp;&amp;&amp;&amp;</v>
          </cell>
          <cell r="H8" t="str">
            <v>.....................</v>
          </cell>
          <cell r="X8">
            <v>3</v>
          </cell>
          <cell r="AF8" t="str">
            <v xml:space="preserve"> -----</v>
          </cell>
        </row>
        <row r="9">
          <cell r="X9">
            <v>4</v>
          </cell>
          <cell r="AF9" t="str">
            <v xml:space="preserve"> -----</v>
          </cell>
        </row>
        <row r="10">
          <cell r="C10" t="str">
            <v>2210 Medical &amp; P.H.</v>
          </cell>
          <cell r="X10">
            <v>5</v>
          </cell>
          <cell r="AF10" t="str">
            <v xml:space="preserve"> -----</v>
          </cell>
        </row>
        <row r="11">
          <cell r="AC11" t="str">
            <v>,dw.k (v)</v>
          </cell>
          <cell r="AF11" t="str">
            <v xml:space="preserve"> -----</v>
          </cell>
        </row>
        <row r="12">
          <cell r="C12" t="str">
            <v xml:space="preserve">   R-1</v>
          </cell>
        </row>
        <row r="13">
          <cell r="C13" t="str">
            <v xml:space="preserve">  2210 Medical &amp; P.H</v>
          </cell>
          <cell r="I13" t="str">
            <v>vkdfLedrk fu/kh</v>
          </cell>
          <cell r="K13" t="str">
            <v>[Contingency fund]</v>
          </cell>
          <cell r="Y13" t="str">
            <v>(c)dks"kkxkjkus lek;ksftr djko;kP;k otkrh</v>
          </cell>
        </row>
        <row r="14">
          <cell r="C14" t="str">
            <v xml:space="preserve"> 01 Public Health Service </v>
          </cell>
          <cell r="I14" t="str">
            <v>,df_kd=r fu/kh</v>
          </cell>
          <cell r="K14" t="str">
            <v>[Consolidated fund]</v>
          </cell>
          <cell r="Y14" t="str">
            <v>(Deductions adjustable by treasury)</v>
          </cell>
        </row>
        <row r="15">
          <cell r="C15" t="str">
            <v xml:space="preserve"> 110(7)20 World Bank Assisted Distt.</v>
          </cell>
        </row>
        <row r="16">
          <cell r="C16" t="str">
            <v>Health System Development Project</v>
          </cell>
          <cell r="X16">
            <v>6</v>
          </cell>
          <cell r="AF16" t="str">
            <v xml:space="preserve"> -----</v>
          </cell>
        </row>
        <row r="17">
          <cell r="C17" t="str">
            <v>Pay bill of</v>
          </cell>
          <cell r="D17">
            <v>37165</v>
          </cell>
          <cell r="X17">
            <v>7</v>
          </cell>
          <cell r="AF17" t="str">
            <v xml:space="preserve"> -----</v>
          </cell>
        </row>
        <row r="18">
          <cell r="B18" t="str">
            <v>rif'kyokj f'k"AZ</v>
          </cell>
          <cell r="H18" t="str">
            <v>ns;dkpk</v>
          </cell>
          <cell r="I18" t="str">
            <v xml:space="preserve">ns;dkpk </v>
          </cell>
          <cell r="J18" t="str">
            <v>jDde</v>
          </cell>
          <cell r="K18" t="str">
            <v>ys[kkf'k"AZ ladarkad</v>
          </cell>
          <cell r="X18">
            <v>8</v>
          </cell>
          <cell r="AF18" t="str">
            <v xml:space="preserve"> -----</v>
          </cell>
        </row>
        <row r="19">
          <cell r="B19" t="str">
            <v>[Detailed heads]</v>
          </cell>
          <cell r="I19" t="str">
            <v>LraHk</v>
          </cell>
          <cell r="J19" t="str">
            <v>;kstukarxZr$</v>
          </cell>
          <cell r="K19" t="str">
            <v>[Head of Account</v>
          </cell>
          <cell r="X19">
            <v>9</v>
          </cell>
          <cell r="AF19" t="str">
            <v xml:space="preserve"> -----</v>
          </cell>
        </row>
        <row r="20">
          <cell r="H20" t="str">
            <v>LraHA dz-</v>
          </cell>
          <cell r="I20" t="str">
            <v>daekd</v>
          </cell>
          <cell r="J20" t="str">
            <v>;kstus`rj</v>
          </cell>
          <cell r="K20" t="str">
            <v>Code  ]</v>
          </cell>
          <cell r="X20">
            <v>10</v>
          </cell>
          <cell r="AF20" t="str">
            <v xml:space="preserve"> -----</v>
          </cell>
        </row>
        <row r="21">
          <cell r="J21" t="str">
            <v>Plan/Non Plan</v>
          </cell>
          <cell r="AF21" t="str">
            <v xml:space="preserve"> -----</v>
          </cell>
        </row>
        <row r="22">
          <cell r="B22" t="str">
            <v>,dw.k osru</v>
          </cell>
          <cell r="H22">
            <v>10</v>
          </cell>
          <cell r="I22">
            <v>10</v>
          </cell>
          <cell r="J22">
            <v>28237</v>
          </cell>
          <cell r="K22">
            <v>2</v>
          </cell>
          <cell r="L22">
            <v>2</v>
          </cell>
          <cell r="M22">
            <v>1</v>
          </cell>
          <cell r="N22">
            <v>0</v>
          </cell>
          <cell r="O22">
            <v>4</v>
          </cell>
          <cell r="P22">
            <v>2</v>
          </cell>
          <cell r="Q22">
            <v>7</v>
          </cell>
          <cell r="R22">
            <v>7</v>
          </cell>
          <cell r="S22">
            <v>0</v>
          </cell>
          <cell r="T22">
            <v>1</v>
          </cell>
          <cell r="AC22" t="str">
            <v>,dw.k (c)</v>
          </cell>
          <cell r="AF22" t="str">
            <v xml:space="preserve"> -----</v>
          </cell>
        </row>
        <row r="23">
          <cell r="B23" t="str">
            <v>izokl [kpZ (jtk izokl loyr)</v>
          </cell>
          <cell r="H23">
            <v>11</v>
          </cell>
          <cell r="I23">
            <v>11</v>
          </cell>
          <cell r="J23" t="str">
            <v/>
          </cell>
          <cell r="K23" t="str">
            <v>-</v>
          </cell>
          <cell r="L23" t="str">
            <v>-</v>
          </cell>
          <cell r="M23" t="str">
            <v>-</v>
          </cell>
          <cell r="S23">
            <v>0</v>
          </cell>
          <cell r="T23">
            <v>3</v>
          </cell>
          <cell r="AB23" t="str">
            <v>,dw.k otkrh (v) + (c)</v>
          </cell>
          <cell r="AF23" t="str">
            <v>Nil</v>
          </cell>
          <cell r="AH23">
            <v>9</v>
          </cell>
          <cell r="AI23">
            <v>9</v>
          </cell>
          <cell r="AJ23">
            <v>9</v>
          </cell>
          <cell r="AK23">
            <v>9</v>
          </cell>
          <cell r="AL23">
            <v>9</v>
          </cell>
          <cell r="AM23">
            <v>9</v>
          </cell>
          <cell r="AN23">
            <v>9</v>
          </cell>
          <cell r="AO23">
            <v>1</v>
          </cell>
        </row>
        <row r="24">
          <cell r="B24" t="str">
            <v>eku/ku</v>
          </cell>
          <cell r="H24">
            <v>11</v>
          </cell>
          <cell r="I24">
            <v>11</v>
          </cell>
          <cell r="J24">
            <v>15097</v>
          </cell>
          <cell r="S24">
            <v>0</v>
          </cell>
          <cell r="T24">
            <v>5</v>
          </cell>
          <cell r="AB24" t="str">
            <v>fuOoG jDde</v>
          </cell>
          <cell r="AF24">
            <v>1810</v>
          </cell>
          <cell r="AG24">
            <v>2</v>
          </cell>
          <cell r="AH24">
            <v>2</v>
          </cell>
          <cell r="AI24">
            <v>1</v>
          </cell>
          <cell r="AJ24">
            <v>0</v>
          </cell>
          <cell r="AK24">
            <v>4</v>
          </cell>
          <cell r="AL24">
            <v>2</v>
          </cell>
          <cell r="AM24">
            <v>7</v>
          </cell>
          <cell r="AN24">
            <v>7</v>
          </cell>
          <cell r="AO24">
            <v>0</v>
          </cell>
          <cell r="AP24" t="str">
            <v xml:space="preserve">    3</v>
          </cell>
        </row>
        <row r="25">
          <cell r="B25" t="str">
            <v xml:space="preserve">LFAqy jDde </v>
          </cell>
          <cell r="D25" t="str">
            <v xml:space="preserve">[Gross Total] {10+11}                                                          </v>
          </cell>
          <cell r="H25">
            <v>12</v>
          </cell>
          <cell r="I25">
            <v>12</v>
          </cell>
          <cell r="J25">
            <v>43334</v>
          </cell>
        </row>
        <row r="26">
          <cell r="B26" t="str">
            <v>v) egkys[kkdkj  ;kaauh lek;ksthr djko;kP;k otkrh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</row>
        <row r="27">
          <cell r="B27" t="str">
            <v xml:space="preserve">          [Deductions Adjustable by Accountant General]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</row>
        <row r="28">
          <cell r="B28">
            <v>8005</v>
          </cell>
          <cell r="C28" t="str">
            <v>Hkfo"; fuokZg fu/kh&amp;prqFAZ Js.kh deZpk`;kaO;frjhDr</v>
          </cell>
          <cell r="H28" t="str">
            <v>14b</v>
          </cell>
          <cell r="I28" t="str">
            <v>14b</v>
          </cell>
          <cell r="J28">
            <v>7150</v>
          </cell>
          <cell r="K28">
            <v>8</v>
          </cell>
          <cell r="L28">
            <v>0</v>
          </cell>
          <cell r="M28">
            <v>0</v>
          </cell>
          <cell r="N28">
            <v>5</v>
          </cell>
          <cell r="O28">
            <v>5</v>
          </cell>
          <cell r="P28">
            <v>0</v>
          </cell>
          <cell r="Q28">
            <v>1</v>
          </cell>
          <cell r="R28">
            <v>1</v>
          </cell>
        </row>
        <row r="29">
          <cell r="B29">
            <v>8005</v>
          </cell>
          <cell r="C29" t="str">
            <v>Hkfo"; fuokZg fu/kh&amp;prqFAZ Js.kh deZpkjh</v>
          </cell>
          <cell r="H29" t="str">
            <v>14b</v>
          </cell>
          <cell r="I29" t="str">
            <v>14b</v>
          </cell>
          <cell r="J29">
            <v>0</v>
          </cell>
          <cell r="K29">
            <v>8</v>
          </cell>
          <cell r="L29">
            <v>0</v>
          </cell>
          <cell r="M29">
            <v>0</v>
          </cell>
          <cell r="N29">
            <v>5</v>
          </cell>
          <cell r="O29">
            <v>5</v>
          </cell>
          <cell r="P29">
            <v>0</v>
          </cell>
          <cell r="Q29">
            <v>1</v>
          </cell>
          <cell r="R29">
            <v>1</v>
          </cell>
        </row>
        <row r="30">
          <cell r="B30" t="str">
            <v>brj olqyh</v>
          </cell>
          <cell r="H30">
            <v>16</v>
          </cell>
          <cell r="I30">
            <v>16</v>
          </cell>
          <cell r="J30">
            <v>0</v>
          </cell>
        </row>
        <row r="31">
          <cell r="B31">
            <v>7610</v>
          </cell>
          <cell r="C31" t="str">
            <v xml:space="preserve"> 'kkldh; deZpk`;kauk dtZ&amp;?kjcka/k.kh vfxze</v>
          </cell>
          <cell r="H31">
            <v>15</v>
          </cell>
          <cell r="I31">
            <v>15</v>
          </cell>
          <cell r="J31">
            <v>750</v>
          </cell>
          <cell r="K31">
            <v>7</v>
          </cell>
          <cell r="L31">
            <v>6</v>
          </cell>
          <cell r="M31">
            <v>1</v>
          </cell>
          <cell r="N31">
            <v>0</v>
          </cell>
          <cell r="O31">
            <v>5</v>
          </cell>
          <cell r="P31">
            <v>0</v>
          </cell>
          <cell r="Q31">
            <v>1</v>
          </cell>
          <cell r="R31">
            <v>5</v>
          </cell>
        </row>
        <row r="32">
          <cell r="B32">
            <v>7610</v>
          </cell>
          <cell r="C32" t="str">
            <v>eksVjdkj$eksVkj lk;dy$LdwVj vfxze</v>
          </cell>
          <cell r="G32" t="str">
            <v>[Advance]</v>
          </cell>
          <cell r="H32">
            <v>15</v>
          </cell>
          <cell r="I32">
            <v>15</v>
          </cell>
          <cell r="J32">
            <v>336</v>
          </cell>
          <cell r="K32">
            <v>7</v>
          </cell>
          <cell r="L32">
            <v>6</v>
          </cell>
          <cell r="M32">
            <v>1</v>
          </cell>
          <cell r="N32">
            <v>0</v>
          </cell>
          <cell r="O32">
            <v>5</v>
          </cell>
          <cell r="P32">
            <v>0</v>
          </cell>
          <cell r="Q32">
            <v>2</v>
          </cell>
          <cell r="R32">
            <v>4</v>
          </cell>
          <cell r="AF32" t="str">
            <v>vkgj.k  o laforj.k vf/kdk&amp;;kph Lok{kjh o inuke</v>
          </cell>
        </row>
        <row r="33">
          <cell r="B33">
            <v>7610</v>
          </cell>
          <cell r="C33" t="str">
            <v>brj okgu vfxzze</v>
          </cell>
          <cell r="E33" t="str">
            <v/>
          </cell>
          <cell r="H33">
            <v>15</v>
          </cell>
          <cell r="I33">
            <v>15</v>
          </cell>
          <cell r="J33" t="str">
            <v/>
          </cell>
          <cell r="K33">
            <v>7</v>
          </cell>
          <cell r="L33">
            <v>6</v>
          </cell>
          <cell r="M33">
            <v>1</v>
          </cell>
          <cell r="N33">
            <v>0</v>
          </cell>
          <cell r="O33">
            <v>5</v>
          </cell>
          <cell r="P33">
            <v>0</v>
          </cell>
          <cell r="Q33">
            <v>3</v>
          </cell>
          <cell r="R33">
            <v>3</v>
          </cell>
          <cell r="AE33" t="str">
            <v>(Drawing &amp; Disbursing Officers Signature and Designation)</v>
          </cell>
        </row>
        <row r="34">
          <cell r="B34">
            <v>7610</v>
          </cell>
          <cell r="C34" t="str">
            <v>brj vfxze</v>
          </cell>
          <cell r="E34" t="str">
            <v/>
          </cell>
          <cell r="H34">
            <v>15</v>
          </cell>
          <cell r="I34">
            <v>15</v>
          </cell>
          <cell r="J34" t="str">
            <v/>
          </cell>
          <cell r="K34">
            <v>7</v>
          </cell>
          <cell r="L34">
            <v>6</v>
          </cell>
          <cell r="M34">
            <v>1</v>
          </cell>
          <cell r="N34">
            <v>0</v>
          </cell>
          <cell r="O34">
            <v>5</v>
          </cell>
          <cell r="P34">
            <v>0</v>
          </cell>
          <cell r="Q34">
            <v>5</v>
          </cell>
          <cell r="R34">
            <v>1</v>
          </cell>
        </row>
        <row r="35">
          <cell r="B35">
            <v>7610</v>
          </cell>
          <cell r="C35" t="str">
            <v>gkrekx dkiM vfxze</v>
          </cell>
          <cell r="H35">
            <v>15</v>
          </cell>
          <cell r="I35">
            <v>15</v>
          </cell>
          <cell r="J35" t="str">
            <v/>
          </cell>
          <cell r="K35">
            <v>7</v>
          </cell>
          <cell r="L35">
            <v>6</v>
          </cell>
          <cell r="M35">
            <v>1</v>
          </cell>
          <cell r="N35">
            <v>0</v>
          </cell>
          <cell r="O35">
            <v>5</v>
          </cell>
          <cell r="P35">
            <v>0</v>
          </cell>
          <cell r="Q35">
            <v>4</v>
          </cell>
          <cell r="R35">
            <v>2</v>
          </cell>
        </row>
        <row r="36">
          <cell r="B36" t="str">
            <v>,dw.k (v)</v>
          </cell>
          <cell r="J36">
            <v>8236</v>
          </cell>
          <cell r="K36" t="str">
            <v>-</v>
          </cell>
          <cell r="L36" t="str">
            <v>-</v>
          </cell>
          <cell r="M36" t="str">
            <v>-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B37" t="str">
            <v xml:space="preserve"> (c)  dks"kkxkjakauh lek;ksftr djko;kP;k otkrh-</v>
          </cell>
          <cell r="I37" t="str">
            <v>-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-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Y37" t="str">
            <v>Vhi%&amp;</v>
          </cell>
          <cell r="Z37" t="str">
            <v>(1)ewG ns;dkr osxG;k ri'khyokj ys[kk'khIkZkdfjrk tks [kpZ &gt;kkykvlsy rks t'kkP;k rlk ;k lax.kd fpBBhojhy</v>
          </cell>
        </row>
        <row r="38">
          <cell r="B38" t="str">
            <v xml:space="preserve">          [Deductions Adjustable by Treasury]                                          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Z38" t="str">
            <v>jdesP;k LraHkkr n'kZokos  o R;kaP;k leksj ys[kk'kh"kZ ladsrkad ,dw.k 9 vkdM;kr n'kZokok% R;kiSdh 'kZoVpss nksu LraHk</v>
          </cell>
        </row>
        <row r="39">
          <cell r="B39">
            <v>21</v>
          </cell>
          <cell r="C39" t="str">
            <v xml:space="preserve">egkuxj ikfydk djkO;frfjDr brj mRiUukojhy dj&amp;izzkIrhdj </v>
          </cell>
          <cell r="H39">
            <v>17</v>
          </cell>
          <cell r="I39">
            <v>17</v>
          </cell>
          <cell r="J39">
            <v>0</v>
          </cell>
          <cell r="K39">
            <v>8</v>
          </cell>
          <cell r="L39">
            <v>6</v>
          </cell>
          <cell r="M39">
            <v>5</v>
          </cell>
          <cell r="N39">
            <v>8</v>
          </cell>
          <cell r="O39">
            <v>5</v>
          </cell>
          <cell r="P39">
            <v>1</v>
          </cell>
          <cell r="Q39">
            <v>8</v>
          </cell>
          <cell r="R39">
            <v>2</v>
          </cell>
          <cell r="Z39" t="str">
            <v>ri'khyokj ys[kk'kh"kZdfjrk vkgsr R;kizek.ks ewG ns;dkr n'kZfoysY;k ,dw.k otkrh t'kkP;k r'kk ojhy lacf/kar</v>
          </cell>
        </row>
        <row r="40">
          <cell r="B40">
            <v>8788</v>
          </cell>
          <cell r="C40" t="str">
            <v>Mkd vkf.k rkj [kkR;k'kh lek;ksru ys[kk (Mkd foek)</v>
          </cell>
          <cell r="H40">
            <v>18</v>
          </cell>
          <cell r="I40">
            <v>18</v>
          </cell>
          <cell r="J40">
            <v>0</v>
          </cell>
          <cell r="K40">
            <v>8</v>
          </cell>
          <cell r="L40">
            <v>7</v>
          </cell>
          <cell r="M40">
            <v>5</v>
          </cell>
          <cell r="N40">
            <v>8</v>
          </cell>
          <cell r="O40">
            <v>5</v>
          </cell>
          <cell r="P40">
            <v>0</v>
          </cell>
          <cell r="Q40">
            <v>1</v>
          </cell>
          <cell r="R40">
            <v>8</v>
          </cell>
          <cell r="Z40" t="str">
            <v>LraHkkr fygwu R;kaph csjht ,dw.k otkrh (v) +  ( c ) ;kizek.ks n'kZokoh-</v>
          </cell>
        </row>
        <row r="41">
          <cell r="B41">
            <v>8011</v>
          </cell>
          <cell r="C41" t="str">
            <v>foek vkf.k fuo=`rhosru fu/kh &amp;egkjk"V@ jkT; foek fu/kh</v>
          </cell>
          <cell r="H41">
            <v>18</v>
          </cell>
          <cell r="I41">
            <v>18</v>
          </cell>
          <cell r="J41" t="str">
            <v/>
          </cell>
          <cell r="K41">
            <v>8</v>
          </cell>
          <cell r="L41">
            <v>0</v>
          </cell>
          <cell r="M41">
            <v>1</v>
          </cell>
          <cell r="N41">
            <v>1</v>
          </cell>
          <cell r="O41">
            <v>5</v>
          </cell>
          <cell r="P41">
            <v>0</v>
          </cell>
          <cell r="Q41">
            <v>1</v>
          </cell>
          <cell r="R41">
            <v>4</v>
          </cell>
        </row>
        <row r="42">
          <cell r="B42">
            <v>8011</v>
          </cell>
          <cell r="C42" t="str">
            <v>foek vkf.k fuo=`rhosru fu/kh &amp;xV foek ;kstuk 1982</v>
          </cell>
          <cell r="H42">
            <v>18</v>
          </cell>
          <cell r="I42">
            <v>18</v>
          </cell>
          <cell r="J42">
            <v>120</v>
          </cell>
          <cell r="Z42" t="str">
            <v>(2) vuko';d [kksMwu Vkdkos-</v>
          </cell>
        </row>
        <row r="43">
          <cell r="B43">
            <v>216</v>
          </cell>
          <cell r="C43" t="str">
            <v xml:space="preserve">x=gfuekZ.k (vuqKfIr 'kqYd ) </v>
          </cell>
          <cell r="F43" t="str">
            <v>(licence Free)</v>
          </cell>
          <cell r="H43">
            <v>19</v>
          </cell>
          <cell r="I43">
            <v>19</v>
          </cell>
          <cell r="J43">
            <v>0</v>
          </cell>
          <cell r="K43">
            <v>0</v>
          </cell>
          <cell r="L43">
            <v>2</v>
          </cell>
          <cell r="M43">
            <v>1</v>
          </cell>
          <cell r="N43">
            <v>6</v>
          </cell>
          <cell r="O43">
            <v>0</v>
          </cell>
          <cell r="P43">
            <v>0</v>
          </cell>
          <cell r="Q43">
            <v>1</v>
          </cell>
          <cell r="R43">
            <v>3</v>
          </cell>
        </row>
        <row r="44">
          <cell r="B44">
            <v>216</v>
          </cell>
          <cell r="C44" t="str">
            <v>x=gfuekZ.k  (brj ckch)</v>
          </cell>
          <cell r="H44">
            <v>19</v>
          </cell>
          <cell r="I44">
            <v>19</v>
          </cell>
          <cell r="J44">
            <v>0</v>
          </cell>
        </row>
        <row r="45">
          <cell r="B45">
            <v>28</v>
          </cell>
          <cell r="C45" t="str">
            <v>O;olk; dj</v>
          </cell>
          <cell r="H45">
            <v>20</v>
          </cell>
          <cell r="I45">
            <v>20</v>
          </cell>
          <cell r="J45">
            <v>1000</v>
          </cell>
          <cell r="K45">
            <v>0</v>
          </cell>
          <cell r="L45">
            <v>0</v>
          </cell>
          <cell r="M45">
            <v>2</v>
          </cell>
          <cell r="N45">
            <v>8</v>
          </cell>
          <cell r="O45">
            <v>0</v>
          </cell>
          <cell r="P45">
            <v>0</v>
          </cell>
          <cell r="Q45">
            <v>1</v>
          </cell>
          <cell r="R45">
            <v>2</v>
          </cell>
        </row>
        <row r="46">
          <cell r="B46">
            <v>6216</v>
          </cell>
          <cell r="C46" t="str">
            <v>x=gfuekZ.kklkBh dtsZ&amp;lgdkjh x=gfuekZ.k laaLFkk</v>
          </cell>
          <cell r="H46">
            <v>21</v>
          </cell>
          <cell r="I46">
            <v>21</v>
          </cell>
          <cell r="J46" t="str">
            <v/>
          </cell>
          <cell r="K46">
            <v>6</v>
          </cell>
          <cell r="L46">
            <v>2</v>
          </cell>
          <cell r="M46">
            <v>1</v>
          </cell>
          <cell r="N46">
            <v>6</v>
          </cell>
          <cell r="O46">
            <v>5</v>
          </cell>
          <cell r="P46">
            <v>1</v>
          </cell>
          <cell r="Q46">
            <v>5</v>
          </cell>
          <cell r="R46">
            <v>2</v>
          </cell>
        </row>
        <row r="47">
          <cell r="B47" t="str">
            <v>brj otkrh</v>
          </cell>
          <cell r="H47">
            <v>22</v>
          </cell>
          <cell r="I47">
            <v>22</v>
          </cell>
          <cell r="J47">
            <v>0</v>
          </cell>
        </row>
        <row r="48">
          <cell r="B48" t="str">
            <v>,dw.k c</v>
          </cell>
          <cell r="J48">
            <v>1120</v>
          </cell>
        </row>
        <row r="49">
          <cell r="B49" t="str">
            <v>d) deh jDde dk&lt;wu ijr dsysys vlaforfjr osru</v>
          </cell>
          <cell r="I49" t="str">
            <v>-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-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B50" t="str">
            <v xml:space="preserve"> [Undisbursed pay refunded by short drawal]                           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B51" t="str">
            <v>,dw.k otkrh (v~c~d)</v>
          </cell>
          <cell r="H51">
            <v>23</v>
          </cell>
          <cell r="I51">
            <v>23</v>
          </cell>
          <cell r="J51">
            <v>9356</v>
          </cell>
          <cell r="K51">
            <v>9</v>
          </cell>
          <cell r="L51">
            <v>9</v>
          </cell>
          <cell r="M51">
            <v>9</v>
          </cell>
          <cell r="N51">
            <v>9</v>
          </cell>
          <cell r="O51">
            <v>9</v>
          </cell>
          <cell r="P51">
            <v>9</v>
          </cell>
          <cell r="Q51">
            <v>9</v>
          </cell>
          <cell r="R51">
            <v>1</v>
          </cell>
        </row>
        <row r="52">
          <cell r="B52" t="str">
            <v>fuOoG ns; jDde ('ksoVP;k ikukoj iq&lt;s ?ksrysyh )</v>
          </cell>
          <cell r="H52">
            <v>24</v>
          </cell>
          <cell r="I52">
            <v>24</v>
          </cell>
          <cell r="J52">
            <v>33978</v>
          </cell>
        </row>
        <row r="53">
          <cell r="K53" t="str">
            <v xml:space="preserve">   iq&lt;hy ikukoj igk</v>
          </cell>
        </row>
        <row r="54">
          <cell r="X54" t="str">
            <v>dks- la- 2 (loZlk/kkj.k)</v>
          </cell>
        </row>
        <row r="55">
          <cell r="D55" t="str">
            <v xml:space="preserve"> 'kkldh; laxf.kr dsanz] eqacbZ ;kauh  vf/klwphr dsY;kizek.ks o"kkZrqu nksu osGk HAjko;kps)</v>
          </cell>
          <cell r="X55" t="str">
            <v>lax.kd fpBBh (Computrt Slip)</v>
          </cell>
        </row>
        <row r="56">
          <cell r="F56" t="str">
            <v xml:space="preserve">                 Notified</v>
          </cell>
          <cell r="X56" t="str">
            <v>cs- dk- eq 4]00]000&amp;8&amp;98 ihts (40),p 30</v>
          </cell>
        </row>
        <row r="57">
          <cell r="X57" t="str">
            <v>dks"kkxkjkr iznkuklkBh lknj djko;kP;k osru ns;ds lksMwu bRkj loZ izdkjkP;k ns;dkauk tksMko;kph lax.kd fpBBh</v>
          </cell>
          <cell r="AL57" t="str">
            <v>loZlk 8&amp;e-ba-</v>
          </cell>
        </row>
        <row r="58">
          <cell r="B58" t="str">
            <v>rif'kyokj f'k"AsZ</v>
          </cell>
          <cell r="H58" t="str">
            <v>ns;dkpk</v>
          </cell>
          <cell r="I58" t="str">
            <v>ns;dkpk</v>
          </cell>
          <cell r="J58" t="str">
            <v>jDde</v>
          </cell>
          <cell r="K58" t="str">
            <v>ys[kkf'k"ksZ ladsr</v>
          </cell>
          <cell r="AA58" t="str">
            <v>(dk;kZy;kus Hkjko;kPks)</v>
          </cell>
          <cell r="AL58" t="str">
            <v>Gen 8-M E</v>
          </cell>
          <cell r="AM58" t="str">
            <v>(dks"kkxkjkus Hkjko;kPks)</v>
          </cell>
        </row>
        <row r="59">
          <cell r="B59" t="str">
            <v>[Detailed heads]</v>
          </cell>
          <cell r="H59" t="str">
            <v>LraHA -</v>
          </cell>
          <cell r="I59" t="str">
            <v>LraHk-</v>
          </cell>
          <cell r="J59" t="str">
            <v>;kstukarxZr$</v>
          </cell>
          <cell r="K59" t="str">
            <v xml:space="preserve">[Head of </v>
          </cell>
          <cell r="X59" t="str">
            <v>dks"kkxkj ladsrkad</v>
          </cell>
          <cell r="AA59">
            <v>6</v>
          </cell>
          <cell r="AB59">
            <v>2</v>
          </cell>
          <cell r="AC59">
            <v>0</v>
          </cell>
          <cell r="AD59">
            <v>1</v>
          </cell>
          <cell r="AJ59" t="str">
            <v>izek.kd dzekad</v>
          </cell>
        </row>
        <row r="60">
          <cell r="D60" t="str">
            <v xml:space="preserve"> 'kkldh; laxf.kr dsanz] eqacbZ ;kauh  vf/klwphr dsY;kizek.ks o"kkZrqu nksu osGk HAjko;kps)</v>
          </cell>
          <cell r="H60" t="str">
            <v>dz-</v>
          </cell>
          <cell r="I60" t="str">
            <v>dz-3+5</v>
          </cell>
          <cell r="J60" t="str">
            <v>:kkstusRrj</v>
          </cell>
          <cell r="K60" t="str">
            <v>Account  Code]</v>
          </cell>
          <cell r="X60" t="str">
            <v>mi&amp;dks"kkxkj ladsrkad</v>
          </cell>
          <cell r="AJ60" t="str">
            <v>(Voucher No.)</v>
          </cell>
        </row>
        <row r="61">
          <cell r="B61" t="str">
            <v>ossru (LFAk;h$LFAkukiUu)</v>
          </cell>
          <cell r="E61" t="str">
            <v/>
          </cell>
          <cell r="F61" t="str">
            <v xml:space="preserve">                 Notified</v>
          </cell>
          <cell r="H61">
            <v>8</v>
          </cell>
          <cell r="J61">
            <v>19200</v>
          </cell>
          <cell r="X61" t="str">
            <v>(Coad No.)</v>
          </cell>
        </row>
        <row r="62">
          <cell r="B62" t="str">
            <v>[Substantive/officating]</v>
          </cell>
          <cell r="X62" t="str">
            <v>vkgj.k  o laforj.k</v>
          </cell>
          <cell r="AA62">
            <v>2</v>
          </cell>
          <cell r="AB62">
            <v>7</v>
          </cell>
          <cell r="AC62">
            <v>0</v>
          </cell>
          <cell r="AD62">
            <v>6</v>
          </cell>
          <cell r="AK62" t="str">
            <v>fnukad</v>
          </cell>
        </row>
        <row r="63">
          <cell r="B63" t="str">
            <v xml:space="preserve">jtk osru </v>
          </cell>
          <cell r="H63">
            <v>4</v>
          </cell>
          <cell r="I63">
            <v>4</v>
          </cell>
          <cell r="J63">
            <v>0</v>
          </cell>
          <cell r="K63" t="str">
            <v>ys[kkf'k"ksZ ladsr</v>
          </cell>
          <cell r="X63" t="str">
            <v>vf/kdk&amp;;kpk ladsrkad</v>
          </cell>
          <cell r="AA63" t="str">
            <v>(dk;kZy;kus Hkjko;kPks)</v>
          </cell>
          <cell r="AM63" t="str">
            <v>(dks"kkxkjkus Hkjko;kPks)</v>
          </cell>
        </row>
        <row r="64">
          <cell r="B64" t="str">
            <v>fo'Asa"A$oS;fDrd osssru</v>
          </cell>
          <cell r="H64">
            <v>3</v>
          </cell>
          <cell r="I64">
            <v>3</v>
          </cell>
          <cell r="J64" t="str">
            <v>-</v>
          </cell>
          <cell r="K64" t="str">
            <v xml:space="preserve">[Head of </v>
          </cell>
          <cell r="X64" t="str">
            <v>dks"kkxkj ladsrkad</v>
          </cell>
          <cell r="AA64">
            <v>6</v>
          </cell>
          <cell r="AB64">
            <v>2</v>
          </cell>
          <cell r="AC64">
            <v>0</v>
          </cell>
          <cell r="AD64">
            <v>1</v>
          </cell>
          <cell r="AJ64" t="str">
            <v>izek.kd dzekad</v>
          </cell>
        </row>
        <row r="65">
          <cell r="B65" t="str">
            <v xml:space="preserve">vfrfjDr$egkxkbZZ ossru </v>
          </cell>
          <cell r="H65">
            <v>3</v>
          </cell>
          <cell r="I65">
            <v>3</v>
          </cell>
          <cell r="J65">
            <v>0</v>
          </cell>
          <cell r="K65" t="str">
            <v>Account  Code]</v>
          </cell>
          <cell r="X65" t="str">
            <v>mi&amp;dks"kkxkj ladsrkad</v>
          </cell>
          <cell r="AJ65" t="str">
            <v>(Voucher No.)</v>
          </cell>
        </row>
        <row r="66">
          <cell r="B66" t="str">
            <v xml:space="preserve">,dwu osru </v>
          </cell>
          <cell r="E66" t="str">
            <v/>
          </cell>
          <cell r="H66" t="str">
            <v>…</v>
          </cell>
          <cell r="J66">
            <v>0</v>
          </cell>
          <cell r="X66" t="str">
            <v>(Coad No.)</v>
          </cell>
          <cell r="AI66" t="str">
            <v>vdfLedrk fu/kh</v>
          </cell>
          <cell r="AN66" t="str">
            <v>(Contingency Fund)</v>
          </cell>
        </row>
        <row r="67">
          <cell r="B67" t="str">
            <v>egkxkbZ HARrk</v>
          </cell>
          <cell r="H67">
            <v>6</v>
          </cell>
          <cell r="I67">
            <v>6</v>
          </cell>
          <cell r="J67">
            <v>7296</v>
          </cell>
          <cell r="X67" t="str">
            <v xml:space="preserve">ys[kk'kh"kZ </v>
          </cell>
          <cell r="AA67">
            <v>2</v>
          </cell>
          <cell r="AB67">
            <v>7</v>
          </cell>
          <cell r="AC67">
            <v>0</v>
          </cell>
          <cell r="AD67">
            <v>6</v>
          </cell>
          <cell r="AI67" t="str">
            <v>,df_kd==r fu/kh</v>
          </cell>
          <cell r="AK67" t="str">
            <v>fnukad</v>
          </cell>
          <cell r="AN67" t="str">
            <v>(Consolidated Fund)</v>
          </cell>
        </row>
        <row r="68">
          <cell r="B68" t="str">
            <v xml:space="preserve">LFAkfud iwjd HARrk </v>
          </cell>
          <cell r="H68">
            <v>7</v>
          </cell>
          <cell r="I68">
            <v>7</v>
          </cell>
          <cell r="J68">
            <v>0</v>
          </cell>
          <cell r="X68" t="str">
            <v>Head of Account</v>
          </cell>
        </row>
        <row r="69">
          <cell r="B69" t="str">
            <v>?AjHAkMs HARrk</v>
          </cell>
          <cell r="H69">
            <v>8</v>
          </cell>
          <cell r="I69">
            <v>8</v>
          </cell>
          <cell r="J69">
            <v>1441</v>
          </cell>
          <cell r="Z69" t="str">
            <v>2210 Medical &amp; P.H.</v>
          </cell>
        </row>
        <row r="70">
          <cell r="B70" t="str">
            <v>brj ckch$okgu HkRrk</v>
          </cell>
          <cell r="H70">
            <v>9</v>
          </cell>
          <cell r="I70">
            <v>9</v>
          </cell>
          <cell r="J70">
            <v>300</v>
          </cell>
          <cell r="X70" t="str">
            <v>Administrative Department</v>
          </cell>
        </row>
        <row r="71">
          <cell r="B71" t="str">
            <v>brj HARrs</v>
          </cell>
          <cell r="H71">
            <v>9</v>
          </cell>
          <cell r="I71">
            <v>9</v>
          </cell>
          <cell r="J71">
            <v>0</v>
          </cell>
          <cell r="X71" t="str">
            <v>Demand No-</v>
          </cell>
          <cell r="Z71" t="str">
            <v xml:space="preserve">   R-1</v>
          </cell>
          <cell r="AI71" t="str">
            <v>vdfLedrk fu/kh</v>
          </cell>
          <cell r="AN71" t="str">
            <v>(Contingency Fund)</v>
          </cell>
        </row>
        <row r="72">
          <cell r="B72" t="str">
            <v>LFAwy osru</v>
          </cell>
          <cell r="H72">
            <v>10</v>
          </cell>
          <cell r="I72">
            <v>10</v>
          </cell>
          <cell r="J72">
            <v>28237</v>
          </cell>
          <cell r="X72" t="str">
            <v>Major head</v>
          </cell>
          <cell r="Z72" t="str">
            <v xml:space="preserve">  2210 Medical &amp; P.H</v>
          </cell>
          <cell r="AI72" t="str">
            <v>,df_kd==r fu/kh</v>
          </cell>
          <cell r="AN72" t="str">
            <v>(Consolidated Fund)</v>
          </cell>
        </row>
        <row r="73">
          <cell r="B73" t="str">
            <v>otkrh</v>
          </cell>
          <cell r="H73" t="str">
            <v>…</v>
          </cell>
          <cell r="I73">
            <v>7</v>
          </cell>
          <cell r="J73">
            <v>0</v>
          </cell>
          <cell r="X73" t="str">
            <v>Minor head</v>
          </cell>
          <cell r="Z73" t="str">
            <v xml:space="preserve"> 01 Public Health Service </v>
          </cell>
        </row>
        <row r="74">
          <cell r="B74" t="str">
            <v xml:space="preserve">osru vfxze </v>
          </cell>
          <cell r="H74">
            <v>10</v>
          </cell>
          <cell r="I74">
            <v>10</v>
          </cell>
          <cell r="J74">
            <v>1306</v>
          </cell>
          <cell r="X74" t="str">
            <v>Sub - head</v>
          </cell>
          <cell r="Z74" t="str">
            <v xml:space="preserve"> 110(7)20 World Bank Assisted Distt.</v>
          </cell>
        </row>
        <row r="75">
          <cell r="B75" t="str">
            <v>jtk osru vfxze</v>
          </cell>
          <cell r="H75">
            <v>10</v>
          </cell>
          <cell r="I75">
            <v>10</v>
          </cell>
          <cell r="J75">
            <v>278</v>
          </cell>
          <cell r="X75" t="str">
            <v>Detailed  head</v>
          </cell>
          <cell r="Z75" t="str">
            <v>Health System Development Project</v>
          </cell>
        </row>
        <row r="76">
          <cell r="B76" t="str">
            <v>jtk izokl loyr vfxze $</v>
          </cell>
          <cell r="E76" t="str">
            <v>l.k vfxze</v>
          </cell>
          <cell r="H76">
            <v>10</v>
          </cell>
          <cell r="I76">
            <v>10</v>
          </cell>
          <cell r="J76">
            <v>0</v>
          </cell>
          <cell r="X76" t="str">
            <v>(Object of  Expenditure)</v>
          </cell>
          <cell r="AA76" t="str">
            <v>Pay bill of</v>
          </cell>
        </row>
        <row r="77">
          <cell r="B77" t="str">
            <v>,dw.k otkrh</v>
          </cell>
          <cell r="H77" t="str">
            <v>…</v>
          </cell>
          <cell r="I77">
            <v>10</v>
          </cell>
          <cell r="J77">
            <v>0</v>
          </cell>
          <cell r="X77" t="str">
            <v>Major head</v>
          </cell>
        </row>
        <row r="78">
          <cell r="B78" t="str">
            <v xml:space="preserve">,dw.k ossru </v>
          </cell>
          <cell r="D78" t="str">
            <v>[11-15]</v>
          </cell>
          <cell r="H78">
            <v>10</v>
          </cell>
          <cell r="I78">
            <v>10</v>
          </cell>
          <cell r="J78">
            <v>28237</v>
          </cell>
          <cell r="K78">
            <v>2</v>
          </cell>
          <cell r="L78">
            <v>2</v>
          </cell>
          <cell r="M78">
            <v>1</v>
          </cell>
          <cell r="N78">
            <v>0</v>
          </cell>
          <cell r="O78">
            <v>4</v>
          </cell>
          <cell r="P78">
            <v>2</v>
          </cell>
          <cell r="Q78">
            <v>7</v>
          </cell>
          <cell r="R78">
            <v>7</v>
          </cell>
          <cell r="S78">
            <v>0</v>
          </cell>
          <cell r="T78">
            <v>1</v>
          </cell>
          <cell r="X78" t="str">
            <v>Minor head</v>
          </cell>
        </row>
        <row r="79">
          <cell r="B79" t="str">
            <v>gh jDde ekxhy iqq"Bkojhy jdkuk dz-1 cjkscj tqG.As vko';d vkgs-</v>
          </cell>
          <cell r="H79">
            <v>10</v>
          </cell>
          <cell r="I79">
            <v>10</v>
          </cell>
          <cell r="X79" t="str">
            <v>Sub - head</v>
          </cell>
        </row>
        <row r="80">
          <cell r="B80" t="str">
            <v>jtk osru vfxze</v>
          </cell>
          <cell r="H80">
            <v>10</v>
          </cell>
          <cell r="I80">
            <v>10</v>
          </cell>
          <cell r="X80" t="str">
            <v>vuq</v>
          </cell>
          <cell r="Y80" t="str">
            <v>iznku jdek vxj</v>
          </cell>
          <cell r="AD80" t="str">
            <v>jDde  ;kstukarxZr</v>
          </cell>
          <cell r="AG80" t="str">
            <v>ys[kk'kh"kZ ladsr</v>
          </cell>
        </row>
        <row r="81">
          <cell r="B81" t="str">
            <v>jtk izokl loyr vfxze $</v>
          </cell>
          <cell r="E81" t="str">
            <v>l.k vfxze</v>
          </cell>
          <cell r="H81">
            <v>10</v>
          </cell>
          <cell r="I81">
            <v>10</v>
          </cell>
          <cell r="J81">
            <v>450</v>
          </cell>
          <cell r="X81" t="str">
            <v>dzekad</v>
          </cell>
          <cell r="Y81" t="str">
            <v>otkr ;kapk ri'khy</v>
          </cell>
          <cell r="AD81" t="str">
            <v>(Plan)</v>
          </cell>
          <cell r="AG81" t="str">
            <v>(Head of Account Coad)</v>
          </cell>
        </row>
        <row r="82">
          <cell r="B82" t="str">
            <v>,dw.k otkrh</v>
          </cell>
          <cell r="H82" t="str">
            <v>…</v>
          </cell>
          <cell r="J82">
            <v>450</v>
          </cell>
          <cell r="AD82" t="str">
            <v>;kstusrj</v>
          </cell>
          <cell r="AG82" t="str">
            <v>mi$ys[k'kh"kZ ladsrkad</v>
          </cell>
          <cell r="AO82" t="str">
            <v>ri'khyokj</v>
          </cell>
        </row>
        <row r="83">
          <cell r="B83" t="str">
            <v xml:space="preserve">,dw.k ossru </v>
          </cell>
          <cell r="D83" t="str">
            <v>[11-15]</v>
          </cell>
          <cell r="H83">
            <v>10</v>
          </cell>
          <cell r="I83">
            <v>10</v>
          </cell>
          <cell r="J83">
            <v>25146</v>
          </cell>
          <cell r="K83">
            <v>2</v>
          </cell>
          <cell r="L83">
            <v>2</v>
          </cell>
          <cell r="M83">
            <v>1</v>
          </cell>
          <cell r="N83">
            <v>0</v>
          </cell>
          <cell r="O83">
            <v>4</v>
          </cell>
          <cell r="P83">
            <v>2</v>
          </cell>
          <cell r="Q83">
            <v>7</v>
          </cell>
          <cell r="R83">
            <v>7</v>
          </cell>
          <cell r="S83">
            <v>0</v>
          </cell>
          <cell r="T83">
            <v>1</v>
          </cell>
          <cell r="AD83" t="str">
            <v>(Non-Plan)</v>
          </cell>
          <cell r="AG83" t="str">
            <v>(Sub-Head Coad No.)</v>
          </cell>
          <cell r="AO83" t="str">
            <v>ys[kk'kh"kZ ladsrkad</v>
          </cell>
        </row>
        <row r="84">
          <cell r="B84" t="str">
            <v>gh jDde ekxhy iqq"Bkojhy jdkuk dz-1 cjkscj tqG.As vko';d vkgs-</v>
          </cell>
          <cell r="I84" t="str">
            <v>Sub Divisional Officer,</v>
          </cell>
          <cell r="AO84" t="str">
            <v>(Object of</v>
          </cell>
        </row>
        <row r="85">
          <cell r="I85" t="str">
            <v>Maharashtra Health System Development Project,</v>
          </cell>
          <cell r="X85" t="str">
            <v>vuq</v>
          </cell>
          <cell r="Y85" t="str">
            <v>iznku jdek vxj</v>
          </cell>
          <cell r="AD85" t="str">
            <v>jDde  ;kstukarxZr</v>
          </cell>
          <cell r="AG85" t="str">
            <v>ys[kk'kh"kZ ladsr</v>
          </cell>
          <cell r="AO85" t="str">
            <v>Expenditure</v>
          </cell>
        </row>
        <row r="86">
          <cell r="I86" t="str">
            <v>Engineering Division,</v>
          </cell>
          <cell r="X86" t="str">
            <v>dzekad</v>
          </cell>
          <cell r="Y86" t="str">
            <v>otkr ;kapk ri'khy</v>
          </cell>
          <cell r="AD86" t="str">
            <v>(Plan)</v>
          </cell>
          <cell r="AG86" t="str">
            <v>(Head of Account Coad)</v>
          </cell>
          <cell r="AO86" t="str">
            <v>Coad No)</v>
          </cell>
        </row>
        <row r="87">
          <cell r="I87" t="str">
            <v>Akola.</v>
          </cell>
          <cell r="X87">
            <v>1</v>
          </cell>
          <cell r="AD87" t="str">
            <v>jQi;s</v>
          </cell>
          <cell r="AG87" t="str">
            <v>mi$ys[k'kh"kZ ladsrkad</v>
          </cell>
          <cell r="AO87" t="str">
            <v>ri'khyokj</v>
          </cell>
        </row>
        <row r="88">
          <cell r="Y88" t="str">
            <v xml:space="preserve"> T.A. Bill</v>
          </cell>
          <cell r="AD88">
            <v>1810</v>
          </cell>
          <cell r="AG88">
            <v>2</v>
          </cell>
          <cell r="AH88">
            <v>2</v>
          </cell>
          <cell r="AI88">
            <v>1</v>
          </cell>
          <cell r="AJ88">
            <v>0</v>
          </cell>
          <cell r="AK88">
            <v>4</v>
          </cell>
          <cell r="AL88">
            <v>2</v>
          </cell>
          <cell r="AM88">
            <v>7</v>
          </cell>
          <cell r="AN88">
            <v>7</v>
          </cell>
          <cell r="AO88" t="str">
            <v>0                3</v>
          </cell>
        </row>
        <row r="89">
          <cell r="B89" t="str">
            <v xml:space="preserve">lwpuk %&amp; 1) T;k ckcrhr ladsrkad [Akrsfugk; cny.;kph 'AD;rk ukgh rs ladsrkad Nkiyays vkgsr vkf.A </v>
          </cell>
          <cell r="I89" t="str">
            <v>Sub Divisional Officer,</v>
          </cell>
          <cell r="X89">
            <v>2</v>
          </cell>
          <cell r="AO89" t="str">
            <v>(Object of</v>
          </cell>
        </row>
        <row r="90">
          <cell r="B90" t="str">
            <v>T;k ckcrhr ladsrkad[Akrsfugk; cnyrkr R;kdfjrk umQ vaadkaP;k jdkU;kph tkxk eksdGh lksMysyh vkgs-</v>
          </cell>
          <cell r="I90" t="str">
            <v>Maharashtra Health System Development Project,</v>
          </cell>
          <cell r="AO90" t="str">
            <v>Expenditure</v>
          </cell>
        </row>
        <row r="91">
          <cell r="B91" t="str">
            <v>i="B dzaekd 1 ojhy vuqdzekd 7o 22 HAjrkauk tj ijrkok  pkyw o"AkZpk vlsy rj ys[Akf'A"azaaaaaazaAZ ladsr gk</v>
          </cell>
          <cell r="I91" t="str">
            <v>Engineering Division,</v>
          </cell>
          <cell r="X91">
            <v>3</v>
          </cell>
          <cell r="AO91" t="str">
            <v>Coad No)</v>
          </cell>
        </row>
        <row r="92">
          <cell r="B92" t="str">
            <v>tesP;k ys[kkf'k"kkZpk vkgs-</v>
          </cell>
          <cell r="F92" t="str">
            <v xml:space="preserve">                    Refund</v>
          </cell>
          <cell r="I92" t="str">
            <v>Akola.</v>
          </cell>
          <cell r="X92">
            <v>1</v>
          </cell>
          <cell r="AD92" t="str">
            <v>jQi;s</v>
          </cell>
        </row>
        <row r="93">
          <cell r="B93" t="str">
            <v>vuko';d rs [AksMqu Vkdk-</v>
          </cell>
          <cell r="X93">
            <v>4</v>
          </cell>
          <cell r="Y93" t="str">
            <v>Transfer T.A. Bill</v>
          </cell>
          <cell r="AD93">
            <v>14186</v>
          </cell>
          <cell r="AG93">
            <v>2</v>
          </cell>
          <cell r="AH93">
            <v>2</v>
          </cell>
          <cell r="AI93">
            <v>1</v>
          </cell>
          <cell r="AJ93">
            <v>0</v>
          </cell>
          <cell r="AK93">
            <v>4</v>
          </cell>
          <cell r="AL93">
            <v>2</v>
          </cell>
          <cell r="AM93">
            <v>7</v>
          </cell>
          <cell r="AN93">
            <v>7</v>
          </cell>
          <cell r="AO93" t="str">
            <v>0                3</v>
          </cell>
        </row>
        <row r="94">
          <cell r="B94" t="str">
            <v>brj lwpukadfjrk osru ns;dkph ewG izr igkoh-</v>
          </cell>
          <cell r="X94">
            <v>2</v>
          </cell>
        </row>
        <row r="95">
          <cell r="B95" t="str">
            <v>ys[Akf'A"AZ o loZ vkdMs baxzthr fygkosr-</v>
          </cell>
        </row>
        <row r="96">
          <cell r="B96" t="str">
            <v>i="B dzaekd 1 ojhy vuqdzekd 7o 22 HAjrkauk tj ijrkok  pkyw o"AkZpk vlsy rj ys[Akf'A"azaaaaaazaAZ ladsr gk</v>
          </cell>
          <cell r="X96">
            <v>3</v>
          </cell>
        </row>
        <row r="97">
          <cell r="B97" t="str">
            <v>tesP;k ys[kkf'k"kkZpk vkgs-</v>
          </cell>
          <cell r="F97" t="str">
            <v xml:space="preserve">                    Refund</v>
          </cell>
          <cell r="AB97" t="str">
            <v>Total</v>
          </cell>
          <cell r="AD97">
            <v>1810</v>
          </cell>
        </row>
        <row r="98">
          <cell r="B98" t="str">
            <v>vuko';d rs [AksMqu Vkdk-</v>
          </cell>
          <cell r="X98">
            <v>4</v>
          </cell>
        </row>
        <row r="99">
          <cell r="B99" t="str">
            <v>brj lwpukadfjrk osru ns;dkph ewG izr igkoh-</v>
          </cell>
        </row>
        <row r="100">
          <cell r="B100" t="str">
            <v>ys[Akf'A"AZ o loZ vkdMs baxzthr fygkosr-</v>
          </cell>
        </row>
        <row r="102">
          <cell r="AB102" t="str">
            <v>Total</v>
          </cell>
          <cell r="AD102">
            <v>14186</v>
          </cell>
        </row>
      </sheetData>
      <sheetData sheetId="8">
        <row r="2">
          <cell r="C2" t="str">
            <v>APPOINTMENT TO GOVT. CIRCULAR FINANCE DEPARTMENT NO. F 1972 P II dT.</v>
          </cell>
        </row>
        <row r="3">
          <cell r="F3" t="str">
            <v>(10TH MAY 1992)</v>
          </cell>
        </row>
        <row r="4">
          <cell r="C4" t="str">
            <v>Recovery of Motor cycle Advance</v>
          </cell>
        </row>
        <row r="5">
          <cell r="C5" t="str">
            <v>Head of Account   :-</v>
          </cell>
          <cell r="E5" t="str">
            <v xml:space="preserve"> 7610 Motor cycle advance</v>
          </cell>
        </row>
        <row r="6">
          <cell r="C6" t="str">
            <v xml:space="preserve">For the Month of </v>
          </cell>
          <cell r="E6" t="str">
            <v>10/2001 paid in 11/2001</v>
          </cell>
        </row>
        <row r="7">
          <cell r="B7" t="str">
            <v>Sr.</v>
          </cell>
          <cell r="C7" t="str">
            <v>Name and Designation</v>
          </cell>
          <cell r="D7" t="str">
            <v>Try.Vr.No.&amp;</v>
          </cell>
          <cell r="E7" t="str">
            <v xml:space="preserve">Amount </v>
          </cell>
          <cell r="F7" t="str">
            <v>No.of</v>
          </cell>
          <cell r="G7" t="str">
            <v>Amount</v>
          </cell>
          <cell r="H7" t="str">
            <v>Total</v>
          </cell>
          <cell r="I7" t="str">
            <v>Balance</v>
          </cell>
          <cell r="J7" t="str">
            <v>Regarding</v>
          </cell>
          <cell r="K7" t="str">
            <v>Remarks</v>
          </cell>
        </row>
        <row r="8">
          <cell r="B8" t="str">
            <v>No.</v>
          </cell>
          <cell r="D8" t="str">
            <v>Dt.in</v>
          </cell>
          <cell r="E8" t="str">
            <v xml:space="preserve">of </v>
          </cell>
          <cell r="F8" t="str">
            <v>Instalment</v>
          </cell>
          <cell r="G8" t="str">
            <v>de-</v>
          </cell>
          <cell r="H8" t="str">
            <v>Reco-</v>
          </cell>
          <cell r="I8" t="str">
            <v>out-</v>
          </cell>
          <cell r="J8" t="str">
            <v>transfer</v>
          </cell>
        </row>
        <row r="9">
          <cell r="D9" t="str">
            <v>which</v>
          </cell>
          <cell r="E9" t="str">
            <v>Original</v>
          </cell>
          <cell r="F9" t="str">
            <v>of</v>
          </cell>
          <cell r="G9" t="str">
            <v>ducted in</v>
          </cell>
          <cell r="H9" t="str">
            <v xml:space="preserve">very to </v>
          </cell>
          <cell r="I9" t="str">
            <v>standing</v>
          </cell>
          <cell r="J9" t="str">
            <v>and</v>
          </cell>
        </row>
        <row r="10">
          <cell r="D10" t="str">
            <v>Original</v>
          </cell>
          <cell r="E10" t="str">
            <v>advance</v>
          </cell>
          <cell r="F10" t="str">
            <v>Recovery</v>
          </cell>
          <cell r="G10" t="str">
            <v>the bill</v>
          </cell>
          <cell r="H10" t="str">
            <v>End of</v>
          </cell>
          <cell r="J10" t="str">
            <v>official</v>
          </cell>
        </row>
        <row r="11">
          <cell r="D11" t="str">
            <v>Adv was</v>
          </cell>
          <cell r="G11" t="str">
            <v>against</v>
          </cell>
          <cell r="H11" t="str">
            <v>the Month</v>
          </cell>
          <cell r="J11" t="str">
            <v>non</v>
          </cell>
        </row>
        <row r="12">
          <cell r="D12" t="str">
            <v>drawn</v>
          </cell>
          <cell r="G12" t="str">
            <v>present</v>
          </cell>
          <cell r="J12" t="str">
            <v>Recovery</v>
          </cell>
        </row>
        <row r="13">
          <cell r="G13" t="str">
            <v>Instalment</v>
          </cell>
          <cell r="I13" t="str">
            <v>.</v>
          </cell>
          <cell r="J13" t="str">
            <v>.</v>
          </cell>
        </row>
        <row r="14">
          <cell r="B14">
            <v>1</v>
          </cell>
          <cell r="C14">
            <v>2</v>
          </cell>
          <cell r="D14">
            <v>3</v>
          </cell>
          <cell r="E14">
            <v>4</v>
          </cell>
          <cell r="F14">
            <v>5</v>
          </cell>
          <cell r="G14">
            <v>6</v>
          </cell>
          <cell r="H14">
            <v>7</v>
          </cell>
          <cell r="I14">
            <v>8</v>
          </cell>
          <cell r="J14">
            <v>9</v>
          </cell>
          <cell r="K14">
            <v>10</v>
          </cell>
        </row>
        <row r="16">
          <cell r="B16">
            <v>1</v>
          </cell>
          <cell r="C16" t="str">
            <v>Shri. R.G. Khan</v>
          </cell>
          <cell r="D16">
            <v>6</v>
          </cell>
          <cell r="E16">
            <v>16800</v>
          </cell>
          <cell r="F16">
            <v>50</v>
          </cell>
          <cell r="G16">
            <v>336</v>
          </cell>
          <cell r="H16">
            <v>15456</v>
          </cell>
          <cell r="I16">
            <v>1344</v>
          </cell>
          <cell r="J16" t="str">
            <v xml:space="preserve"> -</v>
          </cell>
          <cell r="K16" t="str">
            <v xml:space="preserve">  46/50</v>
          </cell>
        </row>
        <row r="17">
          <cell r="C17" t="str">
            <v xml:space="preserve">Senior Clark, </v>
          </cell>
          <cell r="D17" t="str">
            <v>21/12/97</v>
          </cell>
        </row>
        <row r="20">
          <cell r="F20" t="str">
            <v>Total Rs.</v>
          </cell>
          <cell r="G20">
            <v>336</v>
          </cell>
        </row>
        <row r="21">
          <cell r="G21" t="str">
            <v>Rs.Three hundred thirty six only</v>
          </cell>
        </row>
        <row r="25">
          <cell r="I25" t="str">
            <v>Sub Divisional Officer,</v>
          </cell>
        </row>
        <row r="26">
          <cell r="I26" t="str">
            <v>Maharashtra Health System Development Project,</v>
          </cell>
        </row>
        <row r="27">
          <cell r="I27" t="str">
            <v>Engineering Division,</v>
          </cell>
        </row>
        <row r="28">
          <cell r="I28" t="str">
            <v>Akola</v>
          </cell>
        </row>
        <row r="34">
          <cell r="C34" t="str">
            <v>APPOINTMENT TO GOVT. CIRCULAR FINANCE DEPARTMENT NO. F 1972 P II dT.</v>
          </cell>
        </row>
        <row r="35">
          <cell r="F35" t="str">
            <v>10TH MAY 1992</v>
          </cell>
        </row>
        <row r="37">
          <cell r="C37" t="str">
            <v>Head of Account   :-</v>
          </cell>
          <cell r="E37" t="str">
            <v xml:space="preserve"> 7610 House building Advance</v>
          </cell>
        </row>
        <row r="38">
          <cell r="F38" t="str">
            <v xml:space="preserve">For the Month of </v>
          </cell>
          <cell r="G38" t="str">
            <v>10/2001 paid in 11/2001</v>
          </cell>
        </row>
        <row r="39">
          <cell r="B39" t="str">
            <v>Sr.</v>
          </cell>
          <cell r="C39" t="str">
            <v xml:space="preserve"> Name and Designation</v>
          </cell>
          <cell r="D39" t="str">
            <v>Try.Vr.No.&amp;</v>
          </cell>
          <cell r="E39" t="str">
            <v xml:space="preserve">Amount </v>
          </cell>
          <cell r="F39" t="str">
            <v>No.of</v>
          </cell>
          <cell r="G39" t="str">
            <v>Amount</v>
          </cell>
          <cell r="H39" t="str">
            <v>Total</v>
          </cell>
          <cell r="I39" t="str">
            <v>Balance</v>
          </cell>
          <cell r="J39" t="str">
            <v>Regarding</v>
          </cell>
          <cell r="K39" t="str">
            <v>Remarks</v>
          </cell>
        </row>
        <row r="40">
          <cell r="B40" t="str">
            <v>No.</v>
          </cell>
          <cell r="D40" t="str">
            <v>Dt.in</v>
          </cell>
          <cell r="E40" t="str">
            <v xml:space="preserve">of </v>
          </cell>
          <cell r="F40" t="str">
            <v>Instalment</v>
          </cell>
          <cell r="G40" t="str">
            <v>de-</v>
          </cell>
          <cell r="H40" t="str">
            <v>Reco-</v>
          </cell>
          <cell r="I40" t="str">
            <v>out-</v>
          </cell>
          <cell r="J40" t="str">
            <v>transfer</v>
          </cell>
        </row>
        <row r="41">
          <cell r="D41" t="str">
            <v>which</v>
          </cell>
          <cell r="E41" t="str">
            <v>Original</v>
          </cell>
          <cell r="F41" t="str">
            <v>of</v>
          </cell>
          <cell r="G41" t="str">
            <v>ducted in</v>
          </cell>
          <cell r="H41" t="str">
            <v xml:space="preserve">very to </v>
          </cell>
          <cell r="I41" t="str">
            <v>standing</v>
          </cell>
          <cell r="J41" t="str">
            <v>and</v>
          </cell>
        </row>
        <row r="42">
          <cell r="D42" t="str">
            <v>Original</v>
          </cell>
          <cell r="E42" t="str">
            <v>advance</v>
          </cell>
          <cell r="F42" t="str">
            <v>Recovery</v>
          </cell>
          <cell r="G42" t="str">
            <v>the bill</v>
          </cell>
          <cell r="H42" t="str">
            <v>End of</v>
          </cell>
          <cell r="J42" t="str">
            <v>official</v>
          </cell>
        </row>
        <row r="43">
          <cell r="D43" t="str">
            <v>Adv was</v>
          </cell>
          <cell r="G43" t="str">
            <v>against</v>
          </cell>
          <cell r="H43" t="str">
            <v>the Month</v>
          </cell>
          <cell r="J43" t="str">
            <v>non</v>
          </cell>
        </row>
        <row r="44">
          <cell r="D44" t="str">
            <v>drawn</v>
          </cell>
          <cell r="G44" t="str">
            <v>present</v>
          </cell>
          <cell r="J44" t="str">
            <v>Recovery</v>
          </cell>
        </row>
        <row r="45">
          <cell r="G45" t="str">
            <v>Instalment</v>
          </cell>
          <cell r="J45" t="str">
            <v>Instalment</v>
          </cell>
        </row>
        <row r="46">
          <cell r="B46">
            <v>1</v>
          </cell>
          <cell r="C46">
            <v>2</v>
          </cell>
          <cell r="D46">
            <v>3</v>
          </cell>
          <cell r="E46">
            <v>4</v>
          </cell>
          <cell r="F46">
            <v>5</v>
          </cell>
          <cell r="G46">
            <v>6</v>
          </cell>
          <cell r="H46">
            <v>7</v>
          </cell>
          <cell r="I46">
            <v>8</v>
          </cell>
          <cell r="J46">
            <v>9</v>
          </cell>
          <cell r="K46">
            <v>10</v>
          </cell>
        </row>
        <row r="48">
          <cell r="B48">
            <v>1</v>
          </cell>
          <cell r="C48" t="str">
            <v>Shri. P.G. Khursade</v>
          </cell>
          <cell r="D48" t="str">
            <v>3/2-3-94</v>
          </cell>
          <cell r="E48">
            <v>75000</v>
          </cell>
          <cell r="F48">
            <v>100</v>
          </cell>
          <cell r="G48">
            <v>750</v>
          </cell>
          <cell r="H48">
            <v>69000</v>
          </cell>
          <cell r="I48">
            <v>6000</v>
          </cell>
          <cell r="K48" t="str">
            <v xml:space="preserve"> 92/100</v>
          </cell>
        </row>
        <row r="49">
          <cell r="C49" t="str">
            <v xml:space="preserve">Senior Clark, </v>
          </cell>
        </row>
        <row r="52">
          <cell r="F52" t="str">
            <v>Total Rs.</v>
          </cell>
          <cell r="G52">
            <v>750</v>
          </cell>
        </row>
        <row r="54">
          <cell r="F54" t="str">
            <v>Rs.Seven hundred fifty only</v>
          </cell>
        </row>
        <row r="60">
          <cell r="I60" t="str">
            <v>Sub Divisional Officer,</v>
          </cell>
        </row>
        <row r="61">
          <cell r="I61" t="str">
            <v>Maharashtra Health System Development Project,</v>
          </cell>
        </row>
        <row r="62">
          <cell r="I62" t="str">
            <v>Engineering Division,</v>
          </cell>
        </row>
        <row r="63">
          <cell r="I63" t="str">
            <v>Akola</v>
          </cell>
        </row>
      </sheetData>
      <sheetData sheetId="9">
        <row r="2">
          <cell r="F2" t="str">
            <v>uequk edksuh 25 (fu;e 277 igk)</v>
          </cell>
          <cell r="J2" t="str">
            <v>ns;d dz-</v>
          </cell>
          <cell r="K2">
            <v>16</v>
          </cell>
          <cell r="L2" t="str">
            <v>fnukad</v>
          </cell>
          <cell r="M2" t="str">
            <v xml:space="preserve"> 28-6-2001</v>
          </cell>
        </row>
        <row r="3">
          <cell r="J3" t="str">
            <v>osru iV dz-</v>
          </cell>
          <cell r="K3">
            <v>1</v>
          </cell>
          <cell r="L3" t="str">
            <v>fnukad</v>
          </cell>
          <cell r="M3" t="str">
            <v xml:space="preserve"> 2-7-2001</v>
          </cell>
        </row>
        <row r="4">
          <cell r="G4" t="str">
            <v>osru iV</v>
          </cell>
        </row>
        <row r="5">
          <cell r="C5" t="str">
            <v>dk;Zdkjh vfHA;ark]e-vk-ls-fo-iz-v-foHakkx vdksyk ;kaP;k LFAk;h fdaok vLFAk;h vLFAkiuspk</v>
          </cell>
          <cell r="I5" t="str">
            <v>ekgs vkWDVkscj &amp;2001</v>
          </cell>
          <cell r="K5" t="str">
            <v>;k efgU;krhy osrukpk osruiV</v>
          </cell>
        </row>
        <row r="7">
          <cell r="B7" t="str">
            <v>uko-</v>
          </cell>
          <cell r="C7" t="str">
            <v>inuke-</v>
          </cell>
          <cell r="D7" t="str">
            <v>ns; jDde</v>
          </cell>
          <cell r="E7" t="str">
            <v>fnukadklghr Lok{kjh (vko';d</v>
          </cell>
          <cell r="F7" t="str">
            <v>R.P.</v>
          </cell>
          <cell r="G7" t="str">
            <v>P.W.D.</v>
          </cell>
          <cell r="H7" t="str">
            <v>R.D.</v>
          </cell>
          <cell r="I7" t="str">
            <v>brj otkrh</v>
          </cell>
          <cell r="M7" t="str">
            <v>fuOoG ns;</v>
          </cell>
          <cell r="N7" t="str">
            <v xml:space="preserve"> 'ksjk-</v>
          </cell>
        </row>
        <row r="8">
          <cell r="E8" t="str">
            <v>vlY;kpk eqnzkadklghr)vn`r</v>
          </cell>
          <cell r="F8" t="str">
            <v>lg-laLFAsph ns.kxh</v>
          </cell>
          <cell r="H8" t="str">
            <v>osruiV</v>
          </cell>
          <cell r="I8" t="str">
            <v xml:space="preserve">U;k;ky;kyk </v>
          </cell>
          <cell r="J8" t="str">
            <v>yksdfgrkFAZ</v>
          </cell>
          <cell r="K8" t="str">
            <v>vk;qfoZek-</v>
          </cell>
          <cell r="L8" t="str">
            <v>ladh.kZ-</v>
          </cell>
          <cell r="M8" t="str">
            <v>jDde-</v>
          </cell>
        </row>
        <row r="9">
          <cell r="E9" t="str">
            <v xml:space="preserve">jdesP;k ckcrhr rls ueqn </v>
          </cell>
          <cell r="F9" t="str">
            <v>lgdkjh</v>
          </cell>
          <cell r="G9" t="str">
            <v>?kjcka/k.kh</v>
          </cell>
          <cell r="H9" t="str">
            <v>cpr</v>
          </cell>
          <cell r="I9" t="str">
            <v>ns; jdek-</v>
          </cell>
          <cell r="J9" t="str">
            <v>fu/kh</v>
          </cell>
        </row>
        <row r="10">
          <cell r="E10" t="str">
            <v>djkoss- o lk{kkadhr djkos-</v>
          </cell>
          <cell r="F10" t="str">
            <v>irlaLFAk</v>
          </cell>
          <cell r="G10" t="str">
            <v>laLFAk</v>
          </cell>
          <cell r="H10" t="str">
            <v>;kstuk</v>
          </cell>
        </row>
        <row r="11"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  <cell r="K11">
            <v>11</v>
          </cell>
          <cell r="L11">
            <v>12</v>
          </cell>
          <cell r="M11">
            <v>13</v>
          </cell>
          <cell r="N11">
            <v>14</v>
          </cell>
        </row>
        <row r="12">
          <cell r="B12" t="str">
            <v>Shri S.B.Shengolkar</v>
          </cell>
          <cell r="C12" t="str">
            <v>Senior  Cl.</v>
          </cell>
          <cell r="D12">
            <v>4836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4836</v>
          </cell>
        </row>
        <row r="13">
          <cell r="B13" t="str">
            <v>Shri. R.G. Khan</v>
          </cell>
          <cell r="C13" t="str">
            <v>Senior  Cl.</v>
          </cell>
          <cell r="D13">
            <v>6182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6182</v>
          </cell>
        </row>
        <row r="14">
          <cell r="B14" t="str">
            <v>Shri. P.G. Khursade</v>
          </cell>
          <cell r="C14" t="str">
            <v>Senior  Cl.</v>
          </cell>
          <cell r="D14">
            <v>4850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4850</v>
          </cell>
        </row>
        <row r="15">
          <cell r="B15" t="str">
            <v>Shri P.M.Puri</v>
          </cell>
          <cell r="C15" t="str">
            <v>Junior clark</v>
          </cell>
          <cell r="D15">
            <v>3313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3313</v>
          </cell>
        </row>
        <row r="16">
          <cell r="B16" t="str">
            <v xml:space="preserve">Ku. R.M. Pasarkar </v>
          </cell>
          <cell r="C16" t="str">
            <v>Comp. Cl.</v>
          </cell>
          <cell r="D16">
            <v>3037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3037</v>
          </cell>
        </row>
        <row r="17">
          <cell r="D17">
            <v>22218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>
            <v>22218</v>
          </cell>
        </row>
        <row r="18">
          <cell r="B18">
            <v>2</v>
          </cell>
          <cell r="C18">
            <v>3</v>
          </cell>
          <cell r="D18">
            <v>4</v>
          </cell>
          <cell r="E18">
            <v>5</v>
          </cell>
          <cell r="F18">
            <v>6</v>
          </cell>
          <cell r="G18">
            <v>7</v>
          </cell>
          <cell r="H18">
            <v>8</v>
          </cell>
          <cell r="I18">
            <v>9</v>
          </cell>
          <cell r="J18">
            <v>10</v>
          </cell>
          <cell r="K18">
            <v>11</v>
          </cell>
          <cell r="L18">
            <v>12</v>
          </cell>
          <cell r="M18">
            <v>13</v>
          </cell>
          <cell r="N18">
            <v>14</v>
          </cell>
        </row>
        <row r="19">
          <cell r="C19" t="str">
            <v>B.F.</v>
          </cell>
          <cell r="D19">
            <v>22218</v>
          </cell>
          <cell r="F19" t="str">
            <v>-</v>
          </cell>
          <cell r="G19" t="str">
            <v>-</v>
          </cell>
          <cell r="H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>
            <v>22218</v>
          </cell>
        </row>
        <row r="21">
          <cell r="B21" t="str">
            <v xml:space="preserve">Shri V. S. Nemade </v>
          </cell>
          <cell r="C21" t="str">
            <v>Peon</v>
          </cell>
          <cell r="D21">
            <v>2940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2940</v>
          </cell>
        </row>
        <row r="22">
          <cell r="B22" t="str">
            <v xml:space="preserve">Shri S. P. Talokar </v>
          </cell>
          <cell r="C22" t="str">
            <v>Peon</v>
          </cell>
          <cell r="D22">
            <v>2940</v>
          </cell>
          <cell r="E22">
            <v>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2940</v>
          </cell>
          <cell r="N22">
            <v>14</v>
          </cell>
        </row>
        <row r="23">
          <cell r="B23" t="str">
            <v>Shri. S. M. Sarode</v>
          </cell>
          <cell r="C23" t="str">
            <v>Peon</v>
          </cell>
          <cell r="D23">
            <v>2940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2940</v>
          </cell>
        </row>
        <row r="24">
          <cell r="B24" t="str">
            <v>Shri. D.U. Kadam</v>
          </cell>
          <cell r="C24" t="str">
            <v>Peon</v>
          </cell>
          <cell r="D24">
            <v>2940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2940</v>
          </cell>
        </row>
        <row r="25">
          <cell r="B25" t="str">
            <v xml:space="preserve">Shri V. S. Nemade </v>
          </cell>
          <cell r="C25" t="str">
            <v>Total Rs.</v>
          </cell>
          <cell r="D25">
            <v>33978</v>
          </cell>
          <cell r="E25" t="str">
            <v>/-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33978</v>
          </cell>
        </row>
        <row r="26">
          <cell r="B26" t="str">
            <v xml:space="preserve">Shri S. P. Talokar </v>
          </cell>
          <cell r="C26" t="str">
            <v>Peon</v>
          </cell>
          <cell r="D26">
            <v>2940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2940</v>
          </cell>
        </row>
        <row r="27">
          <cell r="B27">
            <v>33978</v>
          </cell>
          <cell r="C27" t="str">
            <v>In Word</v>
          </cell>
          <cell r="D27" t="str">
            <v>Rs. Thirty three thousand nine hundred seventy eight only</v>
          </cell>
          <cell r="F27">
            <v>0</v>
          </cell>
          <cell r="G27">
            <v>0</v>
          </cell>
          <cell r="H27" t="str">
            <v>vLFkkiusP;k izk/khdkj IA_kkuqlkj $izokl HA`R;kP;k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2940</v>
          </cell>
        </row>
        <row r="28">
          <cell r="B28" t="str">
            <v>Shri. D.U. Kadam</v>
          </cell>
          <cell r="C28" t="str">
            <v>Peon</v>
          </cell>
          <cell r="D28">
            <v>2940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2940</v>
          </cell>
        </row>
        <row r="29">
          <cell r="C29" t="str">
            <v>Total Rs.</v>
          </cell>
          <cell r="D29">
            <v>24486</v>
          </cell>
          <cell r="E29" t="str">
            <v>/-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  <cell r="J29" t="str">
            <v>-</v>
          </cell>
          <cell r="K29" t="str">
            <v>mifoHkkxh; vfHA;ark</v>
          </cell>
          <cell r="L29" t="str">
            <v>-</v>
          </cell>
          <cell r="M29">
            <v>24486</v>
          </cell>
        </row>
        <row r="30">
          <cell r="K30" t="str">
            <v xml:space="preserve">egkjk"V!  vkjksX; lsok fodkl izdYi] vfHk;kaf_kdh foHkkx] </v>
          </cell>
        </row>
        <row r="31">
          <cell r="B31">
            <v>24486</v>
          </cell>
          <cell r="C31" t="str">
            <v>In Word</v>
          </cell>
          <cell r="D31" t="str">
            <v>Rs. Twenty  four thousand four hundred eighty six only</v>
          </cell>
          <cell r="H31" t="str">
            <v>vLFkkiusP;k izk/khdkj IA_kkuqlkj $izokl HA`R;kP;k</v>
          </cell>
          <cell r="K31" t="str">
            <v>vdksyk</v>
          </cell>
        </row>
        <row r="33">
          <cell r="K33" t="str">
            <v>mifoHkkxh; vfHA;ark</v>
          </cell>
        </row>
        <row r="34">
          <cell r="K34" t="str">
            <v xml:space="preserve">egkjk"V!  vkjksX; lsok fodkl izdYi] vfHk;kaf_kdh foHkkx] </v>
          </cell>
        </row>
        <row r="35">
          <cell r="K35" t="str">
            <v>vdksyk</v>
          </cell>
        </row>
      </sheetData>
      <sheetData sheetId="10">
        <row r="5">
          <cell r="G5" t="str">
            <v>Head of Account</v>
          </cell>
        </row>
        <row r="6">
          <cell r="D6" t="str">
            <v xml:space="preserve"> Rs.</v>
          </cell>
          <cell r="E6">
            <v>2000000</v>
          </cell>
          <cell r="G6" t="str">
            <v>Administrative Department Public Health Department</v>
          </cell>
        </row>
        <row r="7">
          <cell r="G7" t="str">
            <v>Demand No.    R-1</v>
          </cell>
        </row>
        <row r="8">
          <cell r="D8" t="str">
            <v xml:space="preserve"> Rs.</v>
          </cell>
          <cell r="E8">
            <v>1117647</v>
          </cell>
          <cell r="G8" t="str">
            <v>Major Head      2210 Medical and Public Health</v>
          </cell>
        </row>
        <row r="9">
          <cell r="G9" t="str">
            <v>Minor Head      01 Public Health Service</v>
          </cell>
        </row>
        <row r="10">
          <cell r="G10" t="str">
            <v>Sub-Head        110 Hospital and Dispenseries</v>
          </cell>
        </row>
        <row r="11">
          <cell r="G11" t="str">
            <v>Detailed Head  110(7) 20 World Bank Assisted  Dist</v>
          </cell>
        </row>
        <row r="12">
          <cell r="G12" t="str">
            <v xml:space="preserve">                       Health System Development Project</v>
          </cell>
        </row>
        <row r="13">
          <cell r="G13" t="str">
            <v>Expenditure on   Paybill of</v>
          </cell>
          <cell r="I13">
            <v>37165</v>
          </cell>
        </row>
        <row r="14">
          <cell r="E14" t="str">
            <v>To be filled in by the Treasury</v>
          </cell>
        </row>
        <row r="15">
          <cell r="B15" t="str">
            <v>The  Treasury Officer,</v>
          </cell>
        </row>
        <row r="16">
          <cell r="B16" t="str">
            <v>Akola. Distt. Akola</v>
          </cell>
          <cell r="E16" t="str">
            <v>The Executive Engineer,</v>
          </cell>
        </row>
        <row r="17">
          <cell r="E17" t="str">
            <v>M.H.S.D.P.E.Dn.Akola.</v>
          </cell>
        </row>
        <row r="19">
          <cell r="B19" t="str">
            <v>Date of the</v>
          </cell>
          <cell r="E19" t="str">
            <v>Returned with Treasury</v>
          </cell>
        </row>
        <row r="20">
          <cell r="E20" t="str">
            <v>Vr.No.............</v>
          </cell>
          <cell r="F20" t="str">
            <v xml:space="preserve">&amp; Date </v>
          </cell>
        </row>
        <row r="21">
          <cell r="E21" t="str">
            <v>as cited below</v>
          </cell>
        </row>
        <row r="27">
          <cell r="E27" t="str">
            <v>Signature of Treasury Officer</v>
          </cell>
        </row>
        <row r="29">
          <cell r="B29" t="str">
            <v>Salary Bill of Gazzetted Govt Servent for the Month of</v>
          </cell>
          <cell r="G29">
            <v>37165</v>
          </cell>
        </row>
        <row r="31">
          <cell r="B31">
            <v>43334</v>
          </cell>
          <cell r="E31" t="str">
            <v>Amount paid Rs.</v>
          </cell>
        </row>
        <row r="32">
          <cell r="B32">
            <v>33978</v>
          </cell>
          <cell r="E32" t="str">
            <v>Treasury Vr.No.</v>
          </cell>
        </row>
        <row r="33">
          <cell r="E33" t="str">
            <v>Date:-</v>
          </cell>
        </row>
        <row r="35">
          <cell r="E35" t="str">
            <v>Signature of Treasury</v>
          </cell>
        </row>
        <row r="36">
          <cell r="E36" t="str">
            <v>Account</v>
          </cell>
        </row>
      </sheetData>
      <sheetData sheetId="11">
        <row r="2">
          <cell r="E2" t="str">
            <v>FORM NO. 10</v>
          </cell>
        </row>
        <row r="3">
          <cell r="E3" t="str">
            <v>ACKNOWLEDGEMENT</v>
          </cell>
        </row>
        <row r="4">
          <cell r="B4" t="str">
            <v>To,</v>
          </cell>
        </row>
        <row r="5">
          <cell r="C5" t="str">
            <v>The  Treasury Officer,</v>
          </cell>
        </row>
        <row r="6">
          <cell r="C6" t="str">
            <v>Akola</v>
          </cell>
        </row>
        <row r="10">
          <cell r="C10" t="str">
            <v>Received by Cheque Rs</v>
          </cell>
          <cell r="E10">
            <v>33978</v>
          </cell>
          <cell r="F10" t="str">
            <v xml:space="preserve">[Rs.in words </v>
          </cell>
        </row>
        <row r="11">
          <cell r="B11" t="str">
            <v>Rs. Thirty three thousand nine hundred seventy eight only</v>
          </cell>
        </row>
        <row r="12">
          <cell r="B12" t="str">
            <v>From the Treasury Officer Akola  in payment of Bill No._________/Token No.______</v>
          </cell>
        </row>
        <row r="13">
          <cell r="B13" t="str">
            <v>Dated ____________</v>
          </cell>
          <cell r="D13" t="str">
            <v xml:space="preserve">On account of Salary Bill for the Month of </v>
          </cell>
          <cell r="H13" t="str">
            <v>10/2001 paid in 11/2001</v>
          </cell>
        </row>
        <row r="16">
          <cell r="B16" t="str">
            <v>Station</v>
          </cell>
          <cell r="C16" t="str">
            <v>AKOLA</v>
          </cell>
        </row>
        <row r="18">
          <cell r="B18" t="str">
            <v>Dated</v>
          </cell>
        </row>
        <row r="19">
          <cell r="G19" t="str">
            <v>Dy.Executive Engineer,</v>
          </cell>
        </row>
        <row r="20">
          <cell r="G20" t="str">
            <v>M.H.S.D.P.AKOLA</v>
          </cell>
        </row>
        <row r="22">
          <cell r="B22" t="str">
            <v>Name of Massaanger to whom payment is to be made  to Shri</v>
          </cell>
          <cell r="G22" t="str">
            <v>V.S.Nemade.</v>
          </cell>
        </row>
        <row r="24">
          <cell r="B24" t="str">
            <v>Signature or Thums impression of massanger ___________________________________</v>
          </cell>
        </row>
        <row r="26">
          <cell r="B26" t="str">
            <v>[To be taken by the Tresury Officer]</v>
          </cell>
        </row>
      </sheetData>
      <sheetData sheetId="12">
        <row r="4">
          <cell r="D4" t="str">
            <v xml:space="preserve">Statement showing the recovery of 0021 Income-Tax </v>
          </cell>
        </row>
        <row r="5">
          <cell r="D5" t="str">
            <v>FOR THE MONTH OF</v>
          </cell>
          <cell r="F5" t="str">
            <v>10/2001 paid in 11/2001</v>
          </cell>
        </row>
        <row r="7">
          <cell r="B7" t="str">
            <v>Sr.</v>
          </cell>
          <cell r="C7" t="str">
            <v>Name of Govt.Servant.</v>
          </cell>
          <cell r="D7" t="str">
            <v>Designation.</v>
          </cell>
          <cell r="E7" t="str">
            <v xml:space="preserve">Recovered </v>
          </cell>
          <cell r="F7" t="str">
            <v>Remarks.</v>
          </cell>
        </row>
        <row r="8">
          <cell r="B8" t="str">
            <v>No.</v>
          </cell>
          <cell r="E8" t="str">
            <v>Amount.</v>
          </cell>
        </row>
        <row r="10">
          <cell r="B10">
            <v>1</v>
          </cell>
        </row>
        <row r="18">
          <cell r="D18" t="str">
            <v>Total Rs.</v>
          </cell>
        </row>
      </sheetData>
      <sheetData sheetId="13">
        <row r="2">
          <cell r="C2">
            <v>15</v>
          </cell>
          <cell r="D2">
            <v>30</v>
          </cell>
          <cell r="E2">
            <v>60</v>
          </cell>
          <cell r="F2">
            <v>94</v>
          </cell>
          <cell r="I2">
            <v>94</v>
          </cell>
          <cell r="J2">
            <v>200</v>
          </cell>
          <cell r="K2">
            <v>175</v>
          </cell>
          <cell r="L2">
            <v>120</v>
          </cell>
          <cell r="M2">
            <v>60</v>
          </cell>
          <cell r="N2">
            <v>30</v>
          </cell>
        </row>
        <row r="3">
          <cell r="C3">
            <v>0</v>
          </cell>
          <cell r="D3">
            <v>4</v>
          </cell>
          <cell r="E3">
            <v>0</v>
          </cell>
          <cell r="F3">
            <v>4</v>
          </cell>
          <cell r="I3">
            <v>8</v>
          </cell>
          <cell r="J3">
            <v>0</v>
          </cell>
          <cell r="K3">
            <v>4</v>
          </cell>
          <cell r="L3">
            <v>1</v>
          </cell>
          <cell r="M3">
            <v>3</v>
          </cell>
          <cell r="N3">
            <v>0</v>
          </cell>
        </row>
        <row r="5">
          <cell r="C5">
            <v>30</v>
          </cell>
          <cell r="J5">
            <v>175</v>
          </cell>
        </row>
        <row r="6">
          <cell r="C6" t="str">
            <v>-</v>
          </cell>
          <cell r="J6" t="str">
            <v>-</v>
          </cell>
        </row>
        <row r="7">
          <cell r="C7">
            <v>30</v>
          </cell>
          <cell r="J7">
            <v>175</v>
          </cell>
        </row>
        <row r="8">
          <cell r="C8" t="str">
            <v>-</v>
          </cell>
          <cell r="J8" t="str">
            <v>-</v>
          </cell>
        </row>
        <row r="9">
          <cell r="C9">
            <v>30</v>
          </cell>
          <cell r="J9">
            <v>175</v>
          </cell>
        </row>
        <row r="10">
          <cell r="C10" t="str">
            <v>-</v>
          </cell>
          <cell r="J10" t="str">
            <v>-</v>
          </cell>
        </row>
        <row r="11">
          <cell r="C11">
            <v>30</v>
          </cell>
          <cell r="J11">
            <v>175</v>
          </cell>
        </row>
        <row r="12">
          <cell r="C12" t="str">
            <v>-</v>
          </cell>
          <cell r="J12">
            <v>60</v>
          </cell>
        </row>
        <row r="13">
          <cell r="C13" t="str">
            <v>-</v>
          </cell>
          <cell r="J13">
            <v>60</v>
          </cell>
        </row>
        <row r="14">
          <cell r="C14" t="str">
            <v>-</v>
          </cell>
          <cell r="J14">
            <v>60</v>
          </cell>
        </row>
        <row r="15">
          <cell r="C15" t="str">
            <v>-</v>
          </cell>
          <cell r="J15">
            <v>60</v>
          </cell>
        </row>
        <row r="16">
          <cell r="C16" t="str">
            <v>-</v>
          </cell>
          <cell r="J16">
            <v>60</v>
          </cell>
        </row>
        <row r="17">
          <cell r="C17" t="e">
            <v>#REF!</v>
          </cell>
          <cell r="J17" t="e">
            <v>#REF!</v>
          </cell>
        </row>
        <row r="18">
          <cell r="B18" t="str">
            <v>Total</v>
          </cell>
          <cell r="C18">
            <v>120</v>
          </cell>
          <cell r="I18" t="str">
            <v>Total</v>
          </cell>
          <cell r="J18">
            <v>1000</v>
          </cell>
        </row>
        <row r="19">
          <cell r="C19">
            <v>60</v>
          </cell>
          <cell r="J19" t="e">
            <v>#REF!</v>
          </cell>
        </row>
        <row r="20">
          <cell r="C20" t="e">
            <v>#REF!</v>
          </cell>
          <cell r="J20" t="e">
            <v>#REF!</v>
          </cell>
        </row>
        <row r="21">
          <cell r="C21" t="e">
            <v>#REF!</v>
          </cell>
          <cell r="J21" t="e">
            <v>#REF!</v>
          </cell>
        </row>
        <row r="22">
          <cell r="C22" t="e">
            <v>#REF!</v>
          </cell>
          <cell r="J22" t="e">
            <v>#REF!</v>
          </cell>
        </row>
        <row r="23">
          <cell r="C23" t="e">
            <v>#REF!</v>
          </cell>
          <cell r="J23" t="e">
            <v>#REF!</v>
          </cell>
        </row>
        <row r="24">
          <cell r="C24" t="e">
            <v>#REF!</v>
          </cell>
          <cell r="J24" t="e">
            <v>#REF!</v>
          </cell>
        </row>
        <row r="25">
          <cell r="C25" t="e">
            <v>#REF!</v>
          </cell>
          <cell r="J25" t="e">
            <v>#REF!</v>
          </cell>
        </row>
        <row r="26">
          <cell r="C26" t="e">
            <v>#REF!</v>
          </cell>
          <cell r="J26" t="e">
            <v>#REF!</v>
          </cell>
        </row>
        <row r="27">
          <cell r="C27">
            <v>15</v>
          </cell>
          <cell r="D27">
            <v>1</v>
          </cell>
          <cell r="J27" t="str">
            <v>-</v>
          </cell>
        </row>
        <row r="28">
          <cell r="C28">
            <v>15</v>
          </cell>
          <cell r="D28">
            <v>2</v>
          </cell>
          <cell r="J28" t="str">
            <v>-</v>
          </cell>
        </row>
        <row r="29">
          <cell r="C29">
            <v>15</v>
          </cell>
          <cell r="D29">
            <v>3</v>
          </cell>
          <cell r="J29" t="str">
            <v>-</v>
          </cell>
        </row>
        <row r="30">
          <cell r="C30">
            <v>15</v>
          </cell>
          <cell r="D30">
            <v>4</v>
          </cell>
          <cell r="J30">
            <v>30</v>
          </cell>
          <cell r="K30">
            <v>1</v>
          </cell>
        </row>
        <row r="31">
          <cell r="C31">
            <v>15</v>
          </cell>
          <cell r="D31">
            <v>5</v>
          </cell>
          <cell r="J31">
            <v>30</v>
          </cell>
          <cell r="K31">
            <v>2</v>
          </cell>
        </row>
        <row r="32">
          <cell r="C32">
            <v>15</v>
          </cell>
          <cell r="D32">
            <v>6</v>
          </cell>
          <cell r="J32">
            <v>60</v>
          </cell>
          <cell r="K32">
            <v>1</v>
          </cell>
        </row>
        <row r="33">
          <cell r="C33">
            <v>15</v>
          </cell>
          <cell r="D33">
            <v>7</v>
          </cell>
          <cell r="J33">
            <v>120</v>
          </cell>
          <cell r="K33">
            <v>1</v>
          </cell>
        </row>
        <row r="34">
          <cell r="C34">
            <v>15</v>
          </cell>
          <cell r="D34">
            <v>8</v>
          </cell>
          <cell r="J34">
            <v>120</v>
          </cell>
          <cell r="K34">
            <v>2</v>
          </cell>
        </row>
        <row r="35">
          <cell r="C35">
            <v>15</v>
          </cell>
          <cell r="D35">
            <v>9</v>
          </cell>
          <cell r="J35">
            <v>120</v>
          </cell>
          <cell r="K35">
            <v>3</v>
          </cell>
        </row>
        <row r="36">
          <cell r="C36">
            <v>15</v>
          </cell>
          <cell r="D36">
            <v>10</v>
          </cell>
          <cell r="J36">
            <v>120</v>
          </cell>
          <cell r="K36">
            <v>4</v>
          </cell>
        </row>
        <row r="37">
          <cell r="C37">
            <v>15</v>
          </cell>
          <cell r="D37">
            <v>11</v>
          </cell>
          <cell r="J37">
            <v>120</v>
          </cell>
          <cell r="K37">
            <v>5</v>
          </cell>
        </row>
        <row r="38">
          <cell r="C38">
            <v>15</v>
          </cell>
          <cell r="D38">
            <v>12</v>
          </cell>
          <cell r="J38">
            <v>120</v>
          </cell>
          <cell r="K38">
            <v>6</v>
          </cell>
        </row>
        <row r="39">
          <cell r="C39">
            <v>15</v>
          </cell>
          <cell r="D39">
            <v>13</v>
          </cell>
          <cell r="J39">
            <v>120</v>
          </cell>
          <cell r="K39">
            <v>7</v>
          </cell>
        </row>
        <row r="40">
          <cell r="C40">
            <v>15</v>
          </cell>
          <cell r="D40">
            <v>14</v>
          </cell>
          <cell r="J40">
            <v>120</v>
          </cell>
          <cell r="K40">
            <v>8</v>
          </cell>
        </row>
        <row r="41">
          <cell r="C41">
            <v>15</v>
          </cell>
          <cell r="D41">
            <v>15</v>
          </cell>
          <cell r="J41">
            <v>120</v>
          </cell>
          <cell r="K41">
            <v>9</v>
          </cell>
        </row>
        <row r="42">
          <cell r="C42">
            <v>15</v>
          </cell>
          <cell r="D42">
            <v>16</v>
          </cell>
          <cell r="J42">
            <v>120</v>
          </cell>
          <cell r="K42">
            <v>10</v>
          </cell>
        </row>
        <row r="43">
          <cell r="C43">
            <v>15</v>
          </cell>
          <cell r="D43">
            <v>17</v>
          </cell>
          <cell r="J43">
            <v>120</v>
          </cell>
          <cell r="K43">
            <v>11</v>
          </cell>
        </row>
        <row r="44">
          <cell r="C44">
            <v>15</v>
          </cell>
          <cell r="D44">
            <v>18</v>
          </cell>
          <cell r="J44">
            <v>120</v>
          </cell>
          <cell r="K44">
            <v>12</v>
          </cell>
        </row>
        <row r="45">
          <cell r="C45">
            <v>15</v>
          </cell>
          <cell r="D45">
            <v>19</v>
          </cell>
          <cell r="J45">
            <v>120</v>
          </cell>
          <cell r="K45">
            <v>13</v>
          </cell>
        </row>
        <row r="46">
          <cell r="C46">
            <v>15</v>
          </cell>
          <cell r="D46">
            <v>20</v>
          </cell>
          <cell r="J46">
            <v>120</v>
          </cell>
          <cell r="K46">
            <v>14</v>
          </cell>
        </row>
        <row r="47">
          <cell r="C47">
            <v>15</v>
          </cell>
          <cell r="D47">
            <v>21</v>
          </cell>
          <cell r="J47">
            <v>120</v>
          </cell>
          <cell r="K47">
            <v>15</v>
          </cell>
        </row>
        <row r="48">
          <cell r="C48">
            <v>15</v>
          </cell>
          <cell r="D48">
            <v>22</v>
          </cell>
          <cell r="J48">
            <v>120</v>
          </cell>
          <cell r="K48">
            <v>16</v>
          </cell>
        </row>
        <row r="49">
          <cell r="C49">
            <v>15</v>
          </cell>
          <cell r="D49">
            <v>23</v>
          </cell>
          <cell r="J49">
            <v>120</v>
          </cell>
          <cell r="K49">
            <v>17</v>
          </cell>
        </row>
        <row r="50">
          <cell r="C50">
            <v>15</v>
          </cell>
          <cell r="D50">
            <v>24</v>
          </cell>
          <cell r="J50">
            <v>120</v>
          </cell>
          <cell r="K50">
            <v>18</v>
          </cell>
        </row>
        <row r="51">
          <cell r="C51">
            <v>15</v>
          </cell>
          <cell r="D51">
            <v>25</v>
          </cell>
          <cell r="J51">
            <v>120</v>
          </cell>
          <cell r="K51">
            <v>19</v>
          </cell>
        </row>
        <row r="52">
          <cell r="C52">
            <v>15</v>
          </cell>
          <cell r="D52">
            <v>26</v>
          </cell>
          <cell r="J52">
            <v>120</v>
          </cell>
          <cell r="K52">
            <v>20</v>
          </cell>
        </row>
        <row r="53">
          <cell r="C53">
            <v>15</v>
          </cell>
          <cell r="D53">
            <v>27</v>
          </cell>
          <cell r="J53">
            <v>120</v>
          </cell>
          <cell r="K53">
            <v>21</v>
          </cell>
        </row>
        <row r="54">
          <cell r="C54">
            <v>15</v>
          </cell>
          <cell r="D54">
            <v>28</v>
          </cell>
          <cell r="J54">
            <v>120</v>
          </cell>
          <cell r="K54">
            <v>22</v>
          </cell>
        </row>
        <row r="55">
          <cell r="C55">
            <v>15</v>
          </cell>
          <cell r="D55">
            <v>29</v>
          </cell>
          <cell r="J55">
            <v>120</v>
          </cell>
          <cell r="K55">
            <v>23</v>
          </cell>
        </row>
        <row r="56">
          <cell r="C56">
            <v>15</v>
          </cell>
          <cell r="D56">
            <v>30</v>
          </cell>
          <cell r="J56">
            <v>120</v>
          </cell>
          <cell r="K56">
            <v>24</v>
          </cell>
        </row>
        <row r="57">
          <cell r="C57">
            <v>30</v>
          </cell>
          <cell r="D57">
            <v>1</v>
          </cell>
          <cell r="J57">
            <v>120</v>
          </cell>
          <cell r="K57">
            <v>25</v>
          </cell>
        </row>
        <row r="58">
          <cell r="C58">
            <v>30</v>
          </cell>
          <cell r="D58">
            <v>2</v>
          </cell>
          <cell r="J58">
            <v>120</v>
          </cell>
          <cell r="K58">
            <v>26</v>
          </cell>
        </row>
        <row r="59">
          <cell r="C59">
            <v>30</v>
          </cell>
          <cell r="D59">
            <v>3</v>
          </cell>
          <cell r="J59">
            <v>120</v>
          </cell>
          <cell r="K59">
            <v>27</v>
          </cell>
        </row>
        <row r="60">
          <cell r="C60">
            <v>30</v>
          </cell>
          <cell r="D60">
            <v>4</v>
          </cell>
          <cell r="J60">
            <v>120</v>
          </cell>
          <cell r="K60">
            <v>28</v>
          </cell>
        </row>
        <row r="61">
          <cell r="C61">
            <v>30</v>
          </cell>
          <cell r="D61">
            <v>5</v>
          </cell>
          <cell r="J61">
            <v>120</v>
          </cell>
          <cell r="K61">
            <v>29</v>
          </cell>
        </row>
        <row r="62">
          <cell r="C62">
            <v>30</v>
          </cell>
          <cell r="D62">
            <v>6</v>
          </cell>
          <cell r="J62">
            <v>120</v>
          </cell>
          <cell r="K62">
            <v>30</v>
          </cell>
        </row>
        <row r="63">
          <cell r="C63">
            <v>30</v>
          </cell>
          <cell r="D63">
            <v>7</v>
          </cell>
          <cell r="J63">
            <v>120</v>
          </cell>
          <cell r="K63">
            <v>31</v>
          </cell>
        </row>
        <row r="64">
          <cell r="C64">
            <v>30</v>
          </cell>
          <cell r="D64">
            <v>8</v>
          </cell>
          <cell r="J64">
            <v>120</v>
          </cell>
          <cell r="K64">
            <v>32</v>
          </cell>
        </row>
        <row r="65">
          <cell r="C65">
            <v>30</v>
          </cell>
          <cell r="D65">
            <v>9</v>
          </cell>
          <cell r="J65">
            <v>120</v>
          </cell>
          <cell r="K65">
            <v>33</v>
          </cell>
        </row>
        <row r="66">
          <cell r="C66">
            <v>30</v>
          </cell>
          <cell r="D66">
            <v>10</v>
          </cell>
          <cell r="J66">
            <v>120</v>
          </cell>
          <cell r="K66">
            <v>34</v>
          </cell>
        </row>
        <row r="67">
          <cell r="C67">
            <v>30</v>
          </cell>
          <cell r="D67">
            <v>11</v>
          </cell>
          <cell r="J67">
            <v>120</v>
          </cell>
          <cell r="K67">
            <v>35</v>
          </cell>
        </row>
        <row r="68">
          <cell r="C68">
            <v>30</v>
          </cell>
          <cell r="D68">
            <v>12</v>
          </cell>
          <cell r="J68">
            <v>120</v>
          </cell>
          <cell r="K68">
            <v>36</v>
          </cell>
        </row>
        <row r="69">
          <cell r="C69">
            <v>30</v>
          </cell>
          <cell r="D69">
            <v>13</v>
          </cell>
          <cell r="J69">
            <v>120</v>
          </cell>
          <cell r="K69">
            <v>37</v>
          </cell>
        </row>
        <row r="70">
          <cell r="C70">
            <v>30</v>
          </cell>
          <cell r="D70">
            <v>14</v>
          </cell>
          <cell r="J70">
            <v>120</v>
          </cell>
          <cell r="K70">
            <v>38</v>
          </cell>
        </row>
        <row r="71">
          <cell r="C71">
            <v>30</v>
          </cell>
          <cell r="D71">
            <v>15</v>
          </cell>
          <cell r="J71">
            <v>120</v>
          </cell>
          <cell r="K71">
            <v>39</v>
          </cell>
        </row>
        <row r="72">
          <cell r="C72">
            <v>30</v>
          </cell>
          <cell r="D72">
            <v>16</v>
          </cell>
          <cell r="J72">
            <v>120</v>
          </cell>
          <cell r="K72">
            <v>40</v>
          </cell>
        </row>
        <row r="73">
          <cell r="C73">
            <v>30</v>
          </cell>
          <cell r="D73">
            <v>17</v>
          </cell>
          <cell r="J73">
            <v>175</v>
          </cell>
          <cell r="K73">
            <v>1</v>
          </cell>
        </row>
        <row r="74">
          <cell r="C74">
            <v>30</v>
          </cell>
          <cell r="D74">
            <v>18</v>
          </cell>
          <cell r="J74">
            <v>175</v>
          </cell>
          <cell r="K74">
            <v>2</v>
          </cell>
        </row>
        <row r="75">
          <cell r="C75">
            <v>30</v>
          </cell>
          <cell r="D75">
            <v>19</v>
          </cell>
          <cell r="J75">
            <v>175</v>
          </cell>
          <cell r="K75">
            <v>3</v>
          </cell>
        </row>
        <row r="76">
          <cell r="C76">
            <v>30</v>
          </cell>
          <cell r="D76">
            <v>20</v>
          </cell>
          <cell r="J76">
            <v>175</v>
          </cell>
          <cell r="K76">
            <v>4</v>
          </cell>
        </row>
        <row r="77">
          <cell r="C77">
            <v>30</v>
          </cell>
          <cell r="D77">
            <v>21</v>
          </cell>
          <cell r="J77">
            <v>175</v>
          </cell>
          <cell r="K77">
            <v>5</v>
          </cell>
        </row>
        <row r="78">
          <cell r="C78">
            <v>30</v>
          </cell>
          <cell r="D78">
            <v>22</v>
          </cell>
          <cell r="J78">
            <v>175</v>
          </cell>
          <cell r="K78">
            <v>6</v>
          </cell>
        </row>
        <row r="79">
          <cell r="C79">
            <v>30</v>
          </cell>
          <cell r="D79">
            <v>23</v>
          </cell>
          <cell r="J79">
            <v>175</v>
          </cell>
          <cell r="K79">
            <v>7</v>
          </cell>
        </row>
        <row r="80">
          <cell r="C80">
            <v>30</v>
          </cell>
          <cell r="D80">
            <v>24</v>
          </cell>
          <cell r="J80">
            <v>175</v>
          </cell>
          <cell r="K80">
            <v>8</v>
          </cell>
        </row>
        <row r="81">
          <cell r="C81">
            <v>30</v>
          </cell>
          <cell r="D81">
            <v>25</v>
          </cell>
          <cell r="J81">
            <v>175</v>
          </cell>
          <cell r="K81">
            <v>9</v>
          </cell>
        </row>
        <row r="82">
          <cell r="C82">
            <v>30</v>
          </cell>
          <cell r="D82">
            <v>26</v>
          </cell>
          <cell r="J82">
            <v>175</v>
          </cell>
          <cell r="K82">
            <v>10</v>
          </cell>
        </row>
        <row r="83">
          <cell r="C83">
            <v>30</v>
          </cell>
          <cell r="D83">
            <v>27</v>
          </cell>
          <cell r="J83">
            <v>175</v>
          </cell>
          <cell r="K83">
            <v>11</v>
          </cell>
        </row>
        <row r="84">
          <cell r="C84">
            <v>30</v>
          </cell>
          <cell r="D84">
            <v>28</v>
          </cell>
          <cell r="J84">
            <v>175</v>
          </cell>
          <cell r="K84">
            <v>12</v>
          </cell>
        </row>
        <row r="85">
          <cell r="C85">
            <v>30</v>
          </cell>
          <cell r="D85">
            <v>29</v>
          </cell>
          <cell r="J85">
            <v>175</v>
          </cell>
          <cell r="K85">
            <v>13</v>
          </cell>
        </row>
        <row r="86">
          <cell r="C86">
            <v>30</v>
          </cell>
          <cell r="D86">
            <v>30</v>
          </cell>
          <cell r="J86">
            <v>175</v>
          </cell>
          <cell r="K86">
            <v>14</v>
          </cell>
        </row>
        <row r="87">
          <cell r="C87">
            <v>30</v>
          </cell>
          <cell r="D87">
            <v>31</v>
          </cell>
          <cell r="J87">
            <v>175</v>
          </cell>
          <cell r="K87">
            <v>15</v>
          </cell>
        </row>
        <row r="88">
          <cell r="C88">
            <v>30</v>
          </cell>
          <cell r="D88">
            <v>32</v>
          </cell>
          <cell r="J88">
            <v>175</v>
          </cell>
          <cell r="K88">
            <v>16</v>
          </cell>
        </row>
        <row r="89">
          <cell r="C89">
            <v>30</v>
          </cell>
          <cell r="D89">
            <v>33</v>
          </cell>
          <cell r="J89">
            <v>175</v>
          </cell>
          <cell r="K89">
            <v>17</v>
          </cell>
        </row>
        <row r="90">
          <cell r="C90">
            <v>30</v>
          </cell>
          <cell r="D90">
            <v>34</v>
          </cell>
          <cell r="J90">
            <v>175</v>
          </cell>
          <cell r="K90">
            <v>18</v>
          </cell>
        </row>
        <row r="91">
          <cell r="C91">
            <v>30</v>
          </cell>
          <cell r="D91">
            <v>35</v>
          </cell>
          <cell r="J91">
            <v>175</v>
          </cell>
          <cell r="K91">
            <v>19</v>
          </cell>
        </row>
        <row r="92">
          <cell r="C92">
            <v>30</v>
          </cell>
          <cell r="D92">
            <v>36</v>
          </cell>
          <cell r="J92">
            <v>175</v>
          </cell>
          <cell r="K92">
            <v>20</v>
          </cell>
        </row>
        <row r="93">
          <cell r="C93">
            <v>30</v>
          </cell>
          <cell r="D93">
            <v>37</v>
          </cell>
          <cell r="J93">
            <v>175</v>
          </cell>
          <cell r="K93">
            <v>21</v>
          </cell>
        </row>
        <row r="94">
          <cell r="C94">
            <v>30</v>
          </cell>
          <cell r="D94">
            <v>38</v>
          </cell>
          <cell r="J94">
            <v>175</v>
          </cell>
          <cell r="K94">
            <v>22</v>
          </cell>
        </row>
        <row r="95">
          <cell r="C95">
            <v>30</v>
          </cell>
          <cell r="D95">
            <v>39</v>
          </cell>
          <cell r="J95">
            <v>175</v>
          </cell>
          <cell r="K95">
            <v>23</v>
          </cell>
        </row>
        <row r="96">
          <cell r="C96">
            <v>30</v>
          </cell>
          <cell r="D96">
            <v>40</v>
          </cell>
          <cell r="J96">
            <v>175</v>
          </cell>
          <cell r="K96">
            <v>24</v>
          </cell>
        </row>
        <row r="97">
          <cell r="C97">
            <v>30</v>
          </cell>
          <cell r="D97">
            <v>41</v>
          </cell>
          <cell r="J97">
            <v>175</v>
          </cell>
          <cell r="K97">
            <v>25</v>
          </cell>
        </row>
        <row r="98">
          <cell r="C98">
            <v>30</v>
          </cell>
          <cell r="D98">
            <v>42</v>
          </cell>
          <cell r="J98">
            <v>175</v>
          </cell>
          <cell r="K98">
            <v>26</v>
          </cell>
        </row>
        <row r="99">
          <cell r="C99">
            <v>30</v>
          </cell>
          <cell r="D99">
            <v>43</v>
          </cell>
          <cell r="J99">
            <v>175</v>
          </cell>
          <cell r="K99">
            <v>27</v>
          </cell>
        </row>
        <row r="100">
          <cell r="C100">
            <v>30</v>
          </cell>
          <cell r="D100">
            <v>44</v>
          </cell>
          <cell r="J100">
            <v>175</v>
          </cell>
          <cell r="K100">
            <v>28</v>
          </cell>
        </row>
        <row r="101">
          <cell r="C101">
            <v>30</v>
          </cell>
          <cell r="D101">
            <v>45</v>
          </cell>
          <cell r="J101">
            <v>175</v>
          </cell>
          <cell r="K101">
            <v>29</v>
          </cell>
        </row>
        <row r="102">
          <cell r="B102" t="str">
            <v>Total</v>
          </cell>
          <cell r="C102">
            <v>30</v>
          </cell>
          <cell r="D102">
            <v>46</v>
          </cell>
          <cell r="I102" t="str">
            <v>Total</v>
          </cell>
          <cell r="J102">
            <v>175</v>
          </cell>
          <cell r="K102">
            <v>30</v>
          </cell>
        </row>
        <row r="103">
          <cell r="C103">
            <v>30</v>
          </cell>
          <cell r="D103">
            <v>47</v>
          </cell>
          <cell r="J103">
            <v>175</v>
          </cell>
          <cell r="K103">
            <v>31</v>
          </cell>
        </row>
        <row r="104">
          <cell r="C104">
            <v>30</v>
          </cell>
          <cell r="D104">
            <v>48</v>
          </cell>
          <cell r="J104">
            <v>175</v>
          </cell>
          <cell r="K104">
            <v>32</v>
          </cell>
        </row>
        <row r="105">
          <cell r="C105">
            <v>30</v>
          </cell>
          <cell r="D105">
            <v>49</v>
          </cell>
          <cell r="J105">
            <v>175</v>
          </cell>
          <cell r="K105">
            <v>33</v>
          </cell>
        </row>
        <row r="106">
          <cell r="C106">
            <v>30</v>
          </cell>
          <cell r="D106">
            <v>50</v>
          </cell>
          <cell r="J106">
            <v>175</v>
          </cell>
          <cell r="K106">
            <v>34</v>
          </cell>
        </row>
        <row r="107">
          <cell r="C107">
            <v>60</v>
          </cell>
          <cell r="D107">
            <v>1</v>
          </cell>
          <cell r="J107">
            <v>175</v>
          </cell>
          <cell r="K107">
            <v>35</v>
          </cell>
        </row>
        <row r="108">
          <cell r="C108">
            <v>60</v>
          </cell>
          <cell r="D108">
            <v>2</v>
          </cell>
          <cell r="J108">
            <v>175</v>
          </cell>
          <cell r="K108">
            <v>36</v>
          </cell>
        </row>
        <row r="109">
          <cell r="C109">
            <v>60</v>
          </cell>
          <cell r="D109">
            <v>3</v>
          </cell>
          <cell r="J109">
            <v>175</v>
          </cell>
          <cell r="K109">
            <v>37</v>
          </cell>
        </row>
        <row r="110">
          <cell r="C110">
            <v>60</v>
          </cell>
          <cell r="D110">
            <v>4</v>
          </cell>
          <cell r="J110">
            <v>175</v>
          </cell>
          <cell r="K110">
            <v>38</v>
          </cell>
        </row>
        <row r="111">
          <cell r="C111">
            <v>60</v>
          </cell>
          <cell r="D111">
            <v>5</v>
          </cell>
          <cell r="J111">
            <v>175</v>
          </cell>
          <cell r="K111">
            <v>39</v>
          </cell>
        </row>
        <row r="112">
          <cell r="C112">
            <v>60</v>
          </cell>
          <cell r="D112">
            <v>6</v>
          </cell>
          <cell r="J112">
            <v>175</v>
          </cell>
          <cell r="K112">
            <v>40</v>
          </cell>
        </row>
        <row r="113">
          <cell r="C113">
            <v>60</v>
          </cell>
          <cell r="D113">
            <v>7</v>
          </cell>
          <cell r="J113">
            <v>175</v>
          </cell>
          <cell r="K113">
            <v>41</v>
          </cell>
        </row>
        <row r="114">
          <cell r="C114">
            <v>60</v>
          </cell>
          <cell r="D114">
            <v>8</v>
          </cell>
          <cell r="J114">
            <v>175</v>
          </cell>
          <cell r="K114">
            <v>42</v>
          </cell>
        </row>
        <row r="115">
          <cell r="C115">
            <v>60</v>
          </cell>
          <cell r="D115">
            <v>9</v>
          </cell>
          <cell r="J115">
            <v>175</v>
          </cell>
          <cell r="K115">
            <v>43</v>
          </cell>
        </row>
        <row r="116">
          <cell r="C116">
            <v>60</v>
          </cell>
          <cell r="D116">
            <v>10</v>
          </cell>
          <cell r="J116">
            <v>175</v>
          </cell>
          <cell r="K116">
            <v>44</v>
          </cell>
        </row>
        <row r="117">
          <cell r="C117">
            <v>60</v>
          </cell>
          <cell r="D117">
            <v>11</v>
          </cell>
          <cell r="J117">
            <v>175</v>
          </cell>
          <cell r="K117">
            <v>45</v>
          </cell>
        </row>
        <row r="118">
          <cell r="C118">
            <v>60</v>
          </cell>
          <cell r="D118">
            <v>12</v>
          </cell>
          <cell r="J118">
            <v>175</v>
          </cell>
          <cell r="K118">
            <v>46</v>
          </cell>
        </row>
        <row r="119">
          <cell r="C119">
            <v>60</v>
          </cell>
          <cell r="D119">
            <v>13</v>
          </cell>
          <cell r="J119">
            <v>175</v>
          </cell>
          <cell r="K119">
            <v>47</v>
          </cell>
        </row>
        <row r="120">
          <cell r="C120">
            <v>15</v>
          </cell>
          <cell r="D120">
            <v>10</v>
          </cell>
          <cell r="J120">
            <v>175</v>
          </cell>
          <cell r="K120">
            <v>48</v>
          </cell>
        </row>
        <row r="121">
          <cell r="C121">
            <v>15</v>
          </cell>
          <cell r="D121">
            <v>11</v>
          </cell>
          <cell r="J121">
            <v>200</v>
          </cell>
          <cell r="K121">
            <v>1</v>
          </cell>
        </row>
        <row r="122">
          <cell r="C122">
            <v>15</v>
          </cell>
          <cell r="D122">
            <v>12</v>
          </cell>
          <cell r="J122">
            <v>200</v>
          </cell>
          <cell r="K122">
            <v>2</v>
          </cell>
        </row>
        <row r="123">
          <cell r="C123">
            <v>15</v>
          </cell>
          <cell r="D123">
            <v>13</v>
          </cell>
          <cell r="J123">
            <v>120</v>
          </cell>
          <cell r="K123">
            <v>7</v>
          </cell>
        </row>
        <row r="124">
          <cell r="C124">
            <v>15</v>
          </cell>
          <cell r="D124">
            <v>14</v>
          </cell>
          <cell r="J124">
            <v>120</v>
          </cell>
          <cell r="K124">
            <v>8</v>
          </cell>
        </row>
        <row r="125">
          <cell r="C125">
            <v>15</v>
          </cell>
          <cell r="D125">
            <v>15</v>
          </cell>
          <cell r="J125">
            <v>120</v>
          </cell>
          <cell r="K125">
            <v>9</v>
          </cell>
        </row>
        <row r="126">
          <cell r="C126">
            <v>15</v>
          </cell>
          <cell r="D126">
            <v>16</v>
          </cell>
          <cell r="J126">
            <v>120</v>
          </cell>
          <cell r="K126">
            <v>10</v>
          </cell>
        </row>
        <row r="127">
          <cell r="C127">
            <v>15</v>
          </cell>
          <cell r="D127">
            <v>17</v>
          </cell>
          <cell r="J127">
            <v>120</v>
          </cell>
          <cell r="K127">
            <v>11</v>
          </cell>
        </row>
        <row r="128">
          <cell r="C128">
            <v>15</v>
          </cell>
          <cell r="D128">
            <v>18</v>
          </cell>
          <cell r="J128">
            <v>120</v>
          </cell>
          <cell r="K128">
            <v>12</v>
          </cell>
        </row>
        <row r="129">
          <cell r="C129">
            <v>15</v>
          </cell>
          <cell r="D129">
            <v>19</v>
          </cell>
          <cell r="J129">
            <v>120</v>
          </cell>
          <cell r="K129">
            <v>13</v>
          </cell>
        </row>
        <row r="130">
          <cell r="C130">
            <v>15</v>
          </cell>
          <cell r="D130">
            <v>20</v>
          </cell>
          <cell r="J130">
            <v>120</v>
          </cell>
          <cell r="K130">
            <v>14</v>
          </cell>
        </row>
        <row r="131">
          <cell r="C131">
            <v>15</v>
          </cell>
          <cell r="D131">
            <v>21</v>
          </cell>
          <cell r="J131">
            <v>120</v>
          </cell>
          <cell r="K131">
            <v>15</v>
          </cell>
        </row>
        <row r="132">
          <cell r="C132">
            <v>15</v>
          </cell>
          <cell r="D132">
            <v>22</v>
          </cell>
          <cell r="J132">
            <v>120</v>
          </cell>
          <cell r="K132">
            <v>16</v>
          </cell>
        </row>
        <row r="133">
          <cell r="C133">
            <v>15</v>
          </cell>
          <cell r="D133">
            <v>23</v>
          </cell>
          <cell r="J133">
            <v>120</v>
          </cell>
          <cell r="K133">
            <v>17</v>
          </cell>
        </row>
        <row r="134">
          <cell r="C134">
            <v>15</v>
          </cell>
          <cell r="D134">
            <v>24</v>
          </cell>
          <cell r="J134">
            <v>120</v>
          </cell>
          <cell r="K134">
            <v>18</v>
          </cell>
        </row>
        <row r="135">
          <cell r="C135">
            <v>15</v>
          </cell>
          <cell r="D135">
            <v>25</v>
          </cell>
          <cell r="J135">
            <v>120</v>
          </cell>
          <cell r="K135">
            <v>19</v>
          </cell>
        </row>
        <row r="136">
          <cell r="C136">
            <v>15</v>
          </cell>
          <cell r="D136">
            <v>26</v>
          </cell>
          <cell r="J136">
            <v>120</v>
          </cell>
          <cell r="K136">
            <v>20</v>
          </cell>
        </row>
        <row r="137">
          <cell r="C137">
            <v>15</v>
          </cell>
          <cell r="D137">
            <v>27</v>
          </cell>
          <cell r="J137">
            <v>120</v>
          </cell>
          <cell r="K137">
            <v>21</v>
          </cell>
        </row>
        <row r="138">
          <cell r="C138">
            <v>15</v>
          </cell>
          <cell r="D138">
            <v>28</v>
          </cell>
          <cell r="J138">
            <v>120</v>
          </cell>
          <cell r="K138">
            <v>22</v>
          </cell>
        </row>
        <row r="139">
          <cell r="C139">
            <v>15</v>
          </cell>
          <cell r="D139">
            <v>29</v>
          </cell>
          <cell r="J139">
            <v>120</v>
          </cell>
          <cell r="K139">
            <v>23</v>
          </cell>
        </row>
        <row r="140">
          <cell r="C140">
            <v>15</v>
          </cell>
          <cell r="D140">
            <v>30</v>
          </cell>
          <cell r="J140">
            <v>120</v>
          </cell>
          <cell r="K140">
            <v>24</v>
          </cell>
        </row>
        <row r="141">
          <cell r="C141">
            <v>30</v>
          </cell>
          <cell r="D141">
            <v>1</v>
          </cell>
          <cell r="J141">
            <v>120</v>
          </cell>
          <cell r="K141">
            <v>25</v>
          </cell>
        </row>
        <row r="142">
          <cell r="C142">
            <v>30</v>
          </cell>
          <cell r="D142">
            <v>2</v>
          </cell>
          <cell r="J142">
            <v>120</v>
          </cell>
          <cell r="K142">
            <v>26</v>
          </cell>
        </row>
        <row r="143">
          <cell r="C143">
            <v>30</v>
          </cell>
          <cell r="D143">
            <v>3</v>
          </cell>
          <cell r="J143">
            <v>120</v>
          </cell>
          <cell r="K143">
            <v>27</v>
          </cell>
        </row>
        <row r="144">
          <cell r="C144">
            <v>30</v>
          </cell>
          <cell r="D144">
            <v>4</v>
          </cell>
          <cell r="J144">
            <v>120</v>
          </cell>
          <cell r="K144">
            <v>28</v>
          </cell>
        </row>
        <row r="145">
          <cell r="C145">
            <v>30</v>
          </cell>
          <cell r="D145">
            <v>5</v>
          </cell>
          <cell r="J145">
            <v>120</v>
          </cell>
          <cell r="K145">
            <v>29</v>
          </cell>
        </row>
        <row r="146">
          <cell r="C146">
            <v>30</v>
          </cell>
          <cell r="D146">
            <v>6</v>
          </cell>
          <cell r="J146">
            <v>120</v>
          </cell>
          <cell r="K146">
            <v>30</v>
          </cell>
        </row>
        <row r="147">
          <cell r="C147">
            <v>30</v>
          </cell>
          <cell r="D147">
            <v>7</v>
          </cell>
          <cell r="J147">
            <v>120</v>
          </cell>
          <cell r="K147">
            <v>31</v>
          </cell>
        </row>
        <row r="148">
          <cell r="C148">
            <v>30</v>
          </cell>
          <cell r="D148">
            <v>8</v>
          </cell>
          <cell r="J148">
            <v>120</v>
          </cell>
          <cell r="K148">
            <v>32</v>
          </cell>
        </row>
        <row r="149">
          <cell r="C149">
            <v>30</v>
          </cell>
          <cell r="D149">
            <v>9</v>
          </cell>
          <cell r="J149">
            <v>120</v>
          </cell>
          <cell r="K149">
            <v>33</v>
          </cell>
        </row>
        <row r="150">
          <cell r="C150">
            <v>30</v>
          </cell>
          <cell r="D150">
            <v>10</v>
          </cell>
          <cell r="J150">
            <v>120</v>
          </cell>
          <cell r="K150">
            <v>34</v>
          </cell>
        </row>
        <row r="151">
          <cell r="C151">
            <v>30</v>
          </cell>
          <cell r="D151">
            <v>11</v>
          </cell>
          <cell r="J151">
            <v>120</v>
          </cell>
          <cell r="K151">
            <v>35</v>
          </cell>
        </row>
        <row r="152">
          <cell r="C152">
            <v>30</v>
          </cell>
          <cell r="D152">
            <v>12</v>
          </cell>
          <cell r="J152">
            <v>120</v>
          </cell>
          <cell r="K152">
            <v>36</v>
          </cell>
        </row>
        <row r="153">
          <cell r="C153">
            <v>30</v>
          </cell>
          <cell r="D153">
            <v>13</v>
          </cell>
          <cell r="J153">
            <v>120</v>
          </cell>
          <cell r="K153">
            <v>37</v>
          </cell>
        </row>
        <row r="154">
          <cell r="C154">
            <v>30</v>
          </cell>
          <cell r="D154">
            <v>14</v>
          </cell>
          <cell r="J154">
            <v>120</v>
          </cell>
          <cell r="K154">
            <v>38</v>
          </cell>
        </row>
        <row r="155">
          <cell r="C155">
            <v>30</v>
          </cell>
          <cell r="D155">
            <v>15</v>
          </cell>
          <cell r="J155">
            <v>120</v>
          </cell>
          <cell r="K155">
            <v>39</v>
          </cell>
        </row>
        <row r="156">
          <cell r="C156">
            <v>30</v>
          </cell>
          <cell r="D156">
            <v>16</v>
          </cell>
          <cell r="J156">
            <v>120</v>
          </cell>
          <cell r="K156">
            <v>40</v>
          </cell>
        </row>
        <row r="157">
          <cell r="C157">
            <v>30</v>
          </cell>
          <cell r="D157">
            <v>17</v>
          </cell>
          <cell r="J157">
            <v>175</v>
          </cell>
          <cell r="K157">
            <v>1</v>
          </cell>
        </row>
        <row r="158">
          <cell r="C158">
            <v>30</v>
          </cell>
          <cell r="D158">
            <v>18</v>
          </cell>
          <cell r="J158">
            <v>175</v>
          </cell>
          <cell r="K158">
            <v>2</v>
          </cell>
        </row>
        <row r="159">
          <cell r="C159">
            <v>30</v>
          </cell>
          <cell r="D159">
            <v>19</v>
          </cell>
          <cell r="J159">
            <v>175</v>
          </cell>
          <cell r="K159">
            <v>3</v>
          </cell>
        </row>
        <row r="160">
          <cell r="C160">
            <v>30</v>
          </cell>
          <cell r="D160">
            <v>20</v>
          </cell>
          <cell r="J160">
            <v>175</v>
          </cell>
          <cell r="K160">
            <v>4</v>
          </cell>
        </row>
        <row r="161">
          <cell r="C161">
            <v>30</v>
          </cell>
          <cell r="D161">
            <v>21</v>
          </cell>
          <cell r="J161">
            <v>175</v>
          </cell>
          <cell r="K161">
            <v>5</v>
          </cell>
        </row>
        <row r="162">
          <cell r="C162">
            <v>30</v>
          </cell>
          <cell r="D162">
            <v>22</v>
          </cell>
          <cell r="J162">
            <v>175</v>
          </cell>
          <cell r="K162">
            <v>6</v>
          </cell>
        </row>
        <row r="163">
          <cell r="C163">
            <v>30</v>
          </cell>
          <cell r="D163">
            <v>23</v>
          </cell>
          <cell r="J163">
            <v>175</v>
          </cell>
          <cell r="K163">
            <v>7</v>
          </cell>
        </row>
        <row r="164">
          <cell r="C164">
            <v>30</v>
          </cell>
          <cell r="D164">
            <v>24</v>
          </cell>
          <cell r="J164">
            <v>175</v>
          </cell>
          <cell r="K164">
            <v>8</v>
          </cell>
        </row>
        <row r="165">
          <cell r="C165">
            <v>30</v>
          </cell>
          <cell r="D165">
            <v>25</v>
          </cell>
          <cell r="J165">
            <v>175</v>
          </cell>
          <cell r="K165">
            <v>9</v>
          </cell>
        </row>
        <row r="166">
          <cell r="C166">
            <v>30</v>
          </cell>
          <cell r="D166">
            <v>26</v>
          </cell>
          <cell r="J166">
            <v>175</v>
          </cell>
          <cell r="K166">
            <v>10</v>
          </cell>
        </row>
        <row r="167">
          <cell r="C167">
            <v>30</v>
          </cell>
          <cell r="D167">
            <v>27</v>
          </cell>
          <cell r="J167">
            <v>175</v>
          </cell>
          <cell r="K167">
            <v>11</v>
          </cell>
        </row>
        <row r="168">
          <cell r="C168">
            <v>30</v>
          </cell>
          <cell r="D168">
            <v>28</v>
          </cell>
          <cell r="J168">
            <v>175</v>
          </cell>
          <cell r="K168">
            <v>12</v>
          </cell>
        </row>
        <row r="169">
          <cell r="C169">
            <v>30</v>
          </cell>
          <cell r="D169">
            <v>29</v>
          </cell>
          <cell r="J169">
            <v>175</v>
          </cell>
          <cell r="K169">
            <v>13</v>
          </cell>
        </row>
        <row r="170">
          <cell r="C170">
            <v>30</v>
          </cell>
          <cell r="D170">
            <v>30</v>
          </cell>
          <cell r="J170">
            <v>175</v>
          </cell>
          <cell r="K170">
            <v>14</v>
          </cell>
        </row>
        <row r="171">
          <cell r="C171">
            <v>30</v>
          </cell>
          <cell r="D171">
            <v>31</v>
          </cell>
          <cell r="J171">
            <v>175</v>
          </cell>
          <cell r="K171">
            <v>15</v>
          </cell>
        </row>
        <row r="172">
          <cell r="C172">
            <v>30</v>
          </cell>
          <cell r="D172">
            <v>32</v>
          </cell>
          <cell r="J172">
            <v>175</v>
          </cell>
          <cell r="K172">
            <v>16</v>
          </cell>
        </row>
        <row r="173">
          <cell r="C173">
            <v>30</v>
          </cell>
          <cell r="D173">
            <v>33</v>
          </cell>
          <cell r="J173">
            <v>175</v>
          </cell>
          <cell r="K173">
            <v>17</v>
          </cell>
        </row>
        <row r="174">
          <cell r="C174">
            <v>30</v>
          </cell>
          <cell r="D174">
            <v>34</v>
          </cell>
          <cell r="J174">
            <v>175</v>
          </cell>
          <cell r="K174">
            <v>18</v>
          </cell>
        </row>
        <row r="175">
          <cell r="C175">
            <v>30</v>
          </cell>
          <cell r="D175">
            <v>35</v>
          </cell>
          <cell r="J175">
            <v>175</v>
          </cell>
          <cell r="K175">
            <v>19</v>
          </cell>
        </row>
        <row r="176">
          <cell r="C176">
            <v>30</v>
          </cell>
          <cell r="D176">
            <v>36</v>
          </cell>
          <cell r="J176">
            <v>175</v>
          </cell>
          <cell r="K176">
            <v>20</v>
          </cell>
        </row>
        <row r="177">
          <cell r="C177">
            <v>30</v>
          </cell>
          <cell r="D177">
            <v>37</v>
          </cell>
          <cell r="J177">
            <v>175</v>
          </cell>
          <cell r="K177">
            <v>21</v>
          </cell>
        </row>
        <row r="178">
          <cell r="C178">
            <v>30</v>
          </cell>
          <cell r="D178">
            <v>38</v>
          </cell>
          <cell r="J178">
            <v>175</v>
          </cell>
          <cell r="K178">
            <v>22</v>
          </cell>
        </row>
        <row r="179">
          <cell r="C179">
            <v>30</v>
          </cell>
          <cell r="D179">
            <v>39</v>
          </cell>
          <cell r="J179">
            <v>175</v>
          </cell>
          <cell r="K179">
            <v>23</v>
          </cell>
        </row>
        <row r="180">
          <cell r="C180">
            <v>30</v>
          </cell>
          <cell r="D180">
            <v>40</v>
          </cell>
          <cell r="J180">
            <v>175</v>
          </cell>
          <cell r="K180">
            <v>24</v>
          </cell>
        </row>
        <row r="181">
          <cell r="C181">
            <v>30</v>
          </cell>
          <cell r="D181">
            <v>41</v>
          </cell>
          <cell r="J181">
            <v>175</v>
          </cell>
          <cell r="K181">
            <v>25</v>
          </cell>
        </row>
        <row r="182">
          <cell r="C182">
            <v>30</v>
          </cell>
          <cell r="D182">
            <v>42</v>
          </cell>
          <cell r="J182">
            <v>175</v>
          </cell>
          <cell r="K182">
            <v>26</v>
          </cell>
        </row>
        <row r="183">
          <cell r="C183">
            <v>30</v>
          </cell>
          <cell r="D183">
            <v>43</v>
          </cell>
          <cell r="J183">
            <v>175</v>
          </cell>
          <cell r="K183">
            <v>27</v>
          </cell>
        </row>
        <row r="184">
          <cell r="C184">
            <v>30</v>
          </cell>
          <cell r="D184">
            <v>44</v>
          </cell>
          <cell r="J184">
            <v>175</v>
          </cell>
          <cell r="K184">
            <v>28</v>
          </cell>
        </row>
        <row r="185">
          <cell r="C185">
            <v>30</v>
          </cell>
          <cell r="D185">
            <v>45</v>
          </cell>
          <cell r="J185">
            <v>175</v>
          </cell>
          <cell r="K185">
            <v>29</v>
          </cell>
        </row>
        <row r="186">
          <cell r="C186">
            <v>30</v>
          </cell>
          <cell r="D186">
            <v>46</v>
          </cell>
          <cell r="J186">
            <v>175</v>
          </cell>
          <cell r="K186">
            <v>30</v>
          </cell>
        </row>
        <row r="187">
          <cell r="C187">
            <v>30</v>
          </cell>
          <cell r="D187">
            <v>47</v>
          </cell>
          <cell r="J187">
            <v>175</v>
          </cell>
          <cell r="K187">
            <v>31</v>
          </cell>
        </row>
        <row r="188">
          <cell r="C188">
            <v>30</v>
          </cell>
          <cell r="D188">
            <v>48</v>
          </cell>
          <cell r="J188">
            <v>175</v>
          </cell>
          <cell r="K188">
            <v>32</v>
          </cell>
        </row>
        <row r="189">
          <cell r="C189">
            <v>30</v>
          </cell>
          <cell r="D189">
            <v>49</v>
          </cell>
          <cell r="J189">
            <v>175</v>
          </cell>
          <cell r="K189">
            <v>33</v>
          </cell>
        </row>
        <row r="190">
          <cell r="C190">
            <v>30</v>
          </cell>
          <cell r="D190">
            <v>50</v>
          </cell>
          <cell r="J190">
            <v>175</v>
          </cell>
          <cell r="K190">
            <v>34</v>
          </cell>
        </row>
        <row r="191">
          <cell r="C191">
            <v>60</v>
          </cell>
          <cell r="D191">
            <v>1</v>
          </cell>
          <cell r="J191">
            <v>175</v>
          </cell>
          <cell r="K191">
            <v>35</v>
          </cell>
        </row>
        <row r="192">
          <cell r="C192">
            <v>60</v>
          </cell>
          <cell r="D192">
            <v>2</v>
          </cell>
          <cell r="J192">
            <v>175</v>
          </cell>
          <cell r="K192">
            <v>36</v>
          </cell>
        </row>
        <row r="193">
          <cell r="C193">
            <v>60</v>
          </cell>
          <cell r="D193">
            <v>3</v>
          </cell>
          <cell r="J193">
            <v>175</v>
          </cell>
          <cell r="K193">
            <v>37</v>
          </cell>
        </row>
        <row r="194">
          <cell r="C194">
            <v>60</v>
          </cell>
          <cell r="D194">
            <v>4</v>
          </cell>
          <cell r="J194">
            <v>175</v>
          </cell>
          <cell r="K194">
            <v>38</v>
          </cell>
        </row>
        <row r="195">
          <cell r="C195">
            <v>60</v>
          </cell>
          <cell r="D195">
            <v>5</v>
          </cell>
          <cell r="J195">
            <v>175</v>
          </cell>
          <cell r="K195">
            <v>39</v>
          </cell>
        </row>
        <row r="196">
          <cell r="C196">
            <v>60</v>
          </cell>
          <cell r="D196">
            <v>6</v>
          </cell>
          <cell r="J196">
            <v>175</v>
          </cell>
          <cell r="K196">
            <v>40</v>
          </cell>
        </row>
        <row r="197">
          <cell r="C197">
            <v>60</v>
          </cell>
          <cell r="D197">
            <v>7</v>
          </cell>
          <cell r="J197">
            <v>175</v>
          </cell>
          <cell r="K197">
            <v>41</v>
          </cell>
        </row>
        <row r="198">
          <cell r="C198">
            <v>60</v>
          </cell>
          <cell r="D198">
            <v>8</v>
          </cell>
          <cell r="J198">
            <v>175</v>
          </cell>
          <cell r="K198">
            <v>42</v>
          </cell>
        </row>
        <row r="199">
          <cell r="C199">
            <v>60</v>
          </cell>
          <cell r="D199">
            <v>9</v>
          </cell>
          <cell r="J199">
            <v>175</v>
          </cell>
          <cell r="K199">
            <v>43</v>
          </cell>
        </row>
        <row r="200">
          <cell r="C200">
            <v>60</v>
          </cell>
          <cell r="D200">
            <v>10</v>
          </cell>
          <cell r="J200">
            <v>175</v>
          </cell>
          <cell r="K200">
            <v>44</v>
          </cell>
        </row>
        <row r="201">
          <cell r="C201">
            <v>60</v>
          </cell>
          <cell r="D201">
            <v>11</v>
          </cell>
          <cell r="J201">
            <v>175</v>
          </cell>
          <cell r="K201">
            <v>45</v>
          </cell>
        </row>
        <row r="202">
          <cell r="C202">
            <v>60</v>
          </cell>
          <cell r="D202">
            <v>12</v>
          </cell>
          <cell r="J202">
            <v>175</v>
          </cell>
          <cell r="K202">
            <v>46</v>
          </cell>
        </row>
        <row r="203">
          <cell r="C203">
            <v>60</v>
          </cell>
          <cell r="D203">
            <v>13</v>
          </cell>
          <cell r="J203">
            <v>175</v>
          </cell>
          <cell r="K203">
            <v>47</v>
          </cell>
        </row>
        <row r="204">
          <cell r="J204">
            <v>175</v>
          </cell>
          <cell r="K204">
            <v>48</v>
          </cell>
        </row>
        <row r="205">
          <cell r="J205">
            <v>200</v>
          </cell>
          <cell r="K205">
            <v>1</v>
          </cell>
        </row>
        <row r="206">
          <cell r="J206">
            <v>200</v>
          </cell>
          <cell r="K206">
            <v>2</v>
          </cell>
        </row>
      </sheetData>
      <sheetData sheetId="14" refreshError="1"/>
      <sheetData sheetId="15">
        <row r="2">
          <cell r="D2" t="str">
            <v>Schedule of deduction of account of the</v>
          </cell>
        </row>
        <row r="3">
          <cell r="D3" t="str">
            <v>Subscription of post life Insurance for the month of</v>
          </cell>
        </row>
        <row r="4">
          <cell r="B4" t="str">
            <v>10/2001 paid in 11/2001</v>
          </cell>
          <cell r="C4" t="str">
            <v>credited to the tax head 8788 Adjust in Account with P. &amp;   T.</v>
          </cell>
        </row>
        <row r="6">
          <cell r="B6" t="str">
            <v>No.of Policy</v>
          </cell>
          <cell r="C6" t="str">
            <v>Name of Subscriper</v>
          </cell>
          <cell r="D6" t="str">
            <v>Designation</v>
          </cell>
          <cell r="E6" t="str">
            <v>Period of</v>
          </cell>
          <cell r="F6" t="str">
            <v xml:space="preserve">Amount </v>
          </cell>
          <cell r="G6" t="str">
            <v>Remarks</v>
          </cell>
        </row>
        <row r="7">
          <cell r="E7" t="str">
            <v>pay bill</v>
          </cell>
          <cell r="F7" t="str">
            <v>Recovered</v>
          </cell>
        </row>
        <row r="8">
          <cell r="B8">
            <v>1</v>
          </cell>
          <cell r="C8">
            <v>2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</row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B15">
            <v>7</v>
          </cell>
        </row>
        <row r="16">
          <cell r="B16">
            <v>8</v>
          </cell>
        </row>
      </sheetData>
      <sheetData sheetId="16">
        <row r="2">
          <cell r="F2" t="str">
            <v>vecegvee -12</v>
          </cell>
        </row>
        <row r="4">
          <cell r="C4" t="str">
            <v>ÛelegLe&amp; Jeie&amp; keâce&amp;Ûee-ÙeeÛÙee ceens</v>
          </cell>
          <cell r="E4">
            <v>37165</v>
          </cell>
          <cell r="F4" t="str">
            <v xml:space="preserve">ceefnCÙeeble Ûegòeâ kesâuesuÙee </v>
          </cell>
          <cell r="H4">
            <v>0</v>
          </cell>
          <cell r="I4" t="str">
            <v>ceefnCÙeeÛÙee Jesleve</v>
          </cell>
        </row>
        <row r="5">
          <cell r="C5" t="str">
            <v>efyeueelegtve kesâuesuÙee meJe&amp;meeOeeejCe YeefJe&lt;Ùe efveJee&amp;n efveOeer JepeeleerÛÙee mebyebOeeleerue Jesleve efyeueeme pees[uesues</v>
          </cell>
        </row>
        <row r="6">
          <cell r="C6" t="str">
            <v>ØeceeCehe$e.</v>
          </cell>
        </row>
        <row r="8">
          <cell r="C8" t="str">
            <v xml:space="preserve">keâeÙee&amp;ueÙe ØecegKeeÛes veebJe :-  keâeÙe&amp;keâejer DeefYeÙeblee  mee. yee. efJeYeeie JeeefMece </v>
          </cell>
        </row>
        <row r="9">
          <cell r="C9" t="str">
            <v xml:space="preserve">]ØeceeefCele keâjCÙeeble Ùesle Deens keâer, Ùee keâeÙee&amp;ueÙeeÛÙee ÛelegLe&amp; Jeie&amp; keâce&amp;Ûee-ÙeeÛÙee ceens </v>
          </cell>
          <cell r="I9">
            <v>37165</v>
          </cell>
          <cell r="J9" t="str">
            <v>ceefn-</v>
          </cell>
        </row>
        <row r="10">
          <cell r="C10" t="str">
            <v xml:space="preserve">CÙeeble efouesuÙee ceens </v>
          </cell>
          <cell r="D10">
            <v>0</v>
          </cell>
          <cell r="E10" t="str">
            <v>ceefnCÙeeÛÙee Jesleve efyeue ]keâceebkeâ ............  efo.</v>
          </cell>
        </row>
        <row r="11">
          <cell r="C11" t="str">
            <v>ceOegve heg{erue ØeceeCes jâheÙes</v>
          </cell>
          <cell r="E11" t="e">
            <v>#REF!</v>
          </cell>
          <cell r="F11">
            <v>0</v>
          </cell>
        </row>
        <row r="13">
          <cell r="C13" t="str">
            <v>](Skeâ) Jeie&amp;Ceer jâheÙes</v>
          </cell>
          <cell r="D13" t="e">
            <v>#REF!</v>
          </cell>
          <cell r="E13">
            <v>0</v>
          </cell>
        </row>
        <row r="15">
          <cell r="C15" t="str">
            <v xml:space="preserve"> (oesve) keâe{uesuÙee jkeâcesÛeer hejlehesâ[ jâ.</v>
          </cell>
          <cell r="F15" t="e">
            <v>#REF!</v>
          </cell>
          <cell r="G15">
            <v>0</v>
          </cell>
        </row>
      </sheetData>
      <sheetData sheetId="17">
        <row r="2">
          <cell r="B2">
            <v>0</v>
          </cell>
          <cell r="C2">
            <v>0</v>
          </cell>
          <cell r="D2">
            <v>0</v>
          </cell>
          <cell r="E2">
            <v>6</v>
          </cell>
          <cell r="F2">
            <v>0</v>
          </cell>
          <cell r="G2">
            <v>0</v>
          </cell>
          <cell r="I2" t="str">
            <v>two thousand</v>
          </cell>
          <cell r="J2" t="str">
            <v>two hundred</v>
          </cell>
          <cell r="K2" t="str">
            <v xml:space="preserve">two </v>
          </cell>
          <cell r="L2" t="str">
            <v>twelve</v>
          </cell>
          <cell r="M2" t="str">
            <v>thirty</v>
          </cell>
          <cell r="N2" t="str">
            <v>Twelve thousand</v>
          </cell>
          <cell r="P2">
            <v>0</v>
          </cell>
          <cell r="Q2">
            <v>0</v>
          </cell>
          <cell r="AA2">
            <v>0.05</v>
          </cell>
          <cell r="AB2" t="str">
            <v>&amp; paise five only</v>
          </cell>
          <cell r="AF2" t="str">
            <v>=</v>
          </cell>
          <cell r="AN2" t="str">
            <v>B:K214..B:K1500~</v>
          </cell>
        </row>
        <row r="3">
          <cell r="G3">
            <v>0</v>
          </cell>
          <cell r="I3" t="str">
            <v>three thousand</v>
          </cell>
          <cell r="J3" t="str">
            <v>three hundred</v>
          </cell>
          <cell r="K3" t="str">
            <v>three</v>
          </cell>
          <cell r="L3" t="str">
            <v>thirteen</v>
          </cell>
          <cell r="M3" t="str">
            <v>forty</v>
          </cell>
          <cell r="N3" t="str">
            <v>Thirteen thousand</v>
          </cell>
          <cell r="P3">
            <v>0</v>
          </cell>
          <cell r="AA3">
            <v>0.1</v>
          </cell>
          <cell r="AB3" t="str">
            <v>&amp; paise ten only</v>
          </cell>
          <cell r="AE3">
            <v>1</v>
          </cell>
          <cell r="AF3" t="str">
            <v>NORMAL</v>
          </cell>
          <cell r="AG3">
            <v>2</v>
          </cell>
          <cell r="AN3" t="str">
            <v>B:L214..B:L1500</v>
          </cell>
        </row>
        <row r="4">
          <cell r="B4">
            <v>0</v>
          </cell>
          <cell r="G4">
            <v>0</v>
          </cell>
          <cell r="I4" t="str">
            <v>four thousand</v>
          </cell>
          <cell r="J4" t="str">
            <v>four hundred</v>
          </cell>
          <cell r="K4" t="str">
            <v>four</v>
          </cell>
          <cell r="L4" t="str">
            <v>fourteen</v>
          </cell>
          <cell r="M4" t="str">
            <v>fifty</v>
          </cell>
          <cell r="N4" t="str">
            <v>Fourteen thousand</v>
          </cell>
          <cell r="O4">
            <v>0</v>
          </cell>
          <cell r="P4" t="str">
            <v>sixty</v>
          </cell>
          <cell r="AA4">
            <v>0.15</v>
          </cell>
          <cell r="AB4" t="str">
            <v>&amp; paise fifteen only</v>
          </cell>
          <cell r="AE4">
            <v>2</v>
          </cell>
          <cell r="AF4" t="str">
            <v>CORPORATION/</v>
          </cell>
        </row>
        <row r="5">
          <cell r="B5">
            <v>0</v>
          </cell>
          <cell r="G5" t="str">
            <v>sixty</v>
          </cell>
          <cell r="I5" t="str">
            <v>five thousand</v>
          </cell>
          <cell r="J5" t="str">
            <v>five hundred</v>
          </cell>
          <cell r="K5" t="str">
            <v>five</v>
          </cell>
          <cell r="L5" t="str">
            <v>fifteen</v>
          </cell>
          <cell r="M5" t="str">
            <v>sixty</v>
          </cell>
          <cell r="N5" t="str">
            <v>Fifteen thousand</v>
          </cell>
          <cell r="O5">
            <v>0</v>
          </cell>
          <cell r="P5">
            <v>0</v>
          </cell>
          <cell r="Q5">
            <v>0</v>
          </cell>
          <cell r="AA5">
            <v>0.2</v>
          </cell>
          <cell r="AB5" t="str">
            <v>&amp; paise twenty only</v>
          </cell>
          <cell r="AF5" t="str">
            <v>TRIBAL/MUNC.</v>
          </cell>
        </row>
        <row r="6">
          <cell r="B6">
            <v>0</v>
          </cell>
          <cell r="G6">
            <v>0</v>
          </cell>
          <cell r="I6" t="str">
            <v>six thousand</v>
          </cell>
          <cell r="J6" t="str">
            <v>six hundred</v>
          </cell>
          <cell r="K6" t="str">
            <v>six</v>
          </cell>
          <cell r="L6" t="str">
            <v>sixteen</v>
          </cell>
          <cell r="M6" t="str">
            <v>seventy</v>
          </cell>
          <cell r="N6" t="str">
            <v>Sixteen thousand</v>
          </cell>
          <cell r="AA6">
            <v>0.25</v>
          </cell>
          <cell r="AB6" t="str">
            <v>&amp; paise twenty five only</v>
          </cell>
        </row>
        <row r="7">
          <cell r="I7" t="str">
            <v>seven thousand</v>
          </cell>
          <cell r="J7" t="str">
            <v>seven hundred</v>
          </cell>
          <cell r="K7" t="str">
            <v>seven</v>
          </cell>
          <cell r="L7" t="str">
            <v>seventeen</v>
          </cell>
          <cell r="M7" t="str">
            <v>eighty</v>
          </cell>
          <cell r="N7" t="str">
            <v>Seventeen thousand</v>
          </cell>
          <cell r="AA7">
            <v>0.3</v>
          </cell>
          <cell r="AB7" t="str">
            <v>&amp; paise thirty  only</v>
          </cell>
          <cell r="AF7" t="str">
            <v>NAME:-</v>
          </cell>
          <cell r="AG7" t="str">
            <v>rhnerb</v>
          </cell>
        </row>
        <row r="8">
          <cell r="I8" t="str">
            <v>eight thousand</v>
          </cell>
          <cell r="J8" t="str">
            <v>eight hundred</v>
          </cell>
          <cell r="K8" t="str">
            <v>eight</v>
          </cell>
          <cell r="L8" t="str">
            <v>eighteen</v>
          </cell>
          <cell r="M8" t="str">
            <v>ninety</v>
          </cell>
          <cell r="N8" t="str">
            <v>Eighteen thousand</v>
          </cell>
          <cell r="R8" t="str">
            <v>\R</v>
          </cell>
          <cell r="S8" t="str">
            <v>{GOTO}N:A32~/rncnormal~a32~{INDICATE}</v>
          </cell>
          <cell r="AA8">
            <v>0.35</v>
          </cell>
          <cell r="AB8" t="str">
            <v>&amp; paise thirty five only</v>
          </cell>
        </row>
        <row r="9">
          <cell r="I9" t="str">
            <v>nine thousand</v>
          </cell>
          <cell r="J9" t="str">
            <v>nine hundred</v>
          </cell>
          <cell r="K9" t="str">
            <v>nine</v>
          </cell>
          <cell r="L9" t="str">
            <v>ninteen</v>
          </cell>
          <cell r="N9" t="str">
            <v>Ninteen thousand</v>
          </cell>
          <cell r="S9" t="str">
            <v>{branch a}</v>
          </cell>
          <cell r="AA9">
            <v>0.4</v>
          </cell>
          <cell r="AB9" t="str">
            <v>&amp; paise forty only</v>
          </cell>
        </row>
        <row r="10">
          <cell r="B10" t="str">
            <v>&amp; paise nil only</v>
          </cell>
          <cell r="K10" t="str">
            <v>ten</v>
          </cell>
          <cell r="L10" t="str">
            <v>twenty</v>
          </cell>
          <cell r="N10" t="str">
            <v>Twenty thousand</v>
          </cell>
          <cell r="AA10">
            <v>0.45</v>
          </cell>
          <cell r="AB10" t="str">
            <v>&amp; paise forty five only</v>
          </cell>
        </row>
        <row r="11">
          <cell r="L11" t="str">
            <v>thirty</v>
          </cell>
          <cell r="N11" t="str">
            <v>Thirty thousand</v>
          </cell>
          <cell r="R11" t="str">
            <v>\Z</v>
          </cell>
          <cell r="S11" t="str">
            <v>/co1..p5~q1~{goto}q1~/rv{r}{d 4}~~{if a2&gt;19#and#c2=0}/cq5~~</v>
          </cell>
          <cell r="AA11">
            <v>0.5</v>
          </cell>
          <cell r="AB11" t="str">
            <v>&amp; paise fifty only</v>
          </cell>
        </row>
        <row r="12">
          <cell r="L12" t="str">
            <v>forty</v>
          </cell>
          <cell r="N12" t="str">
            <v>Forty thousand</v>
          </cell>
          <cell r="S12" t="str">
            <v>{if E2=1}{goto}r5~/re~{u}{l}/m~{r}~</v>
          </cell>
          <cell r="AA12">
            <v>0.55000000000000004</v>
          </cell>
          <cell r="AB12" t="str">
            <v>&amp; paise fifty five only</v>
          </cell>
        </row>
        <row r="13">
          <cell r="L13" t="str">
            <v>fifty</v>
          </cell>
          <cell r="N13" t="str">
            <v>Fifty thousand</v>
          </cell>
          <cell r="S13" t="str">
            <v>{if E2&lt;1}{goto}r5~/m~{u}~</v>
          </cell>
          <cell r="AA13">
            <v>0.6</v>
          </cell>
          <cell r="AB13" t="str">
            <v>&amp; paise sixty only</v>
          </cell>
        </row>
        <row r="14">
          <cell r="L14" t="str">
            <v>sixty</v>
          </cell>
          <cell r="N14" t="str">
            <v>Sixty thousand</v>
          </cell>
          <cell r="S14" t="str">
            <v>{if B2=1}{goto}r3~/m{d 2}~{l}{u}~{l}{u 2}/rj{d 3}~</v>
          </cell>
          <cell r="AA14">
            <v>0.65</v>
          </cell>
          <cell r="AB14" t="str">
            <v>&amp; paise sixty five only</v>
          </cell>
        </row>
        <row r="15">
          <cell r="L15" t="str">
            <v>seventy</v>
          </cell>
          <cell r="N15" t="str">
            <v>Seventy thousand</v>
          </cell>
          <cell r="S15" t="str">
            <v>{if B2=0}{goto}r2~/m{d 3}~{l}{u}~{l}{u}/rj{d 3}~</v>
          </cell>
          <cell r="AA15">
            <v>0.7</v>
          </cell>
          <cell r="AB15" t="str">
            <v>&amp; paise seventy only</v>
          </cell>
        </row>
        <row r="16">
          <cell r="L16" t="str">
            <v>eighty</v>
          </cell>
          <cell r="N16" t="str">
            <v>Eighty thousand</v>
          </cell>
          <cell r="S16" t="str">
            <v>{branch 2mm}</v>
          </cell>
          <cell r="AA16">
            <v>0.75</v>
          </cell>
          <cell r="AB16" t="str">
            <v>&amp; paise seventy five only</v>
          </cell>
        </row>
        <row r="17">
          <cell r="L17" t="str">
            <v>ninety</v>
          </cell>
          <cell r="N17" t="str">
            <v>Ninety thousand</v>
          </cell>
          <cell r="AA17">
            <v>0.8</v>
          </cell>
          <cell r="AB17" t="str">
            <v>&amp; paise eighty only</v>
          </cell>
        </row>
        <row r="18">
          <cell r="N18" t="str">
            <v>Ten thousand</v>
          </cell>
          <cell r="R18" t="str">
            <v>2mm</v>
          </cell>
          <cell r="S18" t="str">
            <v>{if B2&gt;1}{goto}r1~/m{d 4}~{l}~{l}/rj{d 4}~{home}/cq1~b1~</v>
          </cell>
          <cell r="AA18">
            <v>0.85</v>
          </cell>
          <cell r="AB18" t="str">
            <v>&amp; paise eighty five only</v>
          </cell>
        </row>
        <row r="19">
          <cell r="S19" t="str">
            <v>{if D2=0}/mq3..q4~q2~{goto}q1~/rj{d 4}~{home}/cq1~b1~</v>
          </cell>
          <cell r="AA19">
            <v>0.9</v>
          </cell>
          <cell r="AB19" t="str">
            <v>&amp; paise ninety only</v>
          </cell>
        </row>
        <row r="20">
          <cell r="S20" t="str">
            <v>{if a1&lt;10}{goto}q1~/mq2~~</v>
          </cell>
          <cell r="AA20">
            <v>0.95</v>
          </cell>
          <cell r="AB20" t="str">
            <v>&amp; paise ninety five only</v>
          </cell>
        </row>
        <row r="21">
          <cell r="J21" t="str">
            <v>THOUSAND</v>
          </cell>
          <cell r="S21" t="str">
            <v>{if a1&gt;9#and#a1&lt;20}{goto}q1~/mq2~~</v>
          </cell>
        </row>
        <row r="22">
          <cell r="S22" t="str">
            <v>{if a1&gt;19#and#a1&lt;100}{goto}q1~/mq2..q3~~/rj{d}~</v>
          </cell>
        </row>
        <row r="23">
          <cell r="R23">
            <v>16</v>
          </cell>
          <cell r="S23" t="str">
            <v>{if a1&gt;99#and#a1&lt;1000}{goto}q1~/mq2..q4~~/rj{d 2}~</v>
          </cell>
        </row>
        <row r="24">
          <cell r="R24">
            <v>8</v>
          </cell>
          <cell r="S24" t="str">
            <v>{goto}q1~{if a2&gt;19#and#c2=0}+o5~/rv~~{d 2}/m{d 2}~{u}~{u 2}/rj{d 4}~</v>
          </cell>
        </row>
        <row r="25">
          <cell r="S25" t="str">
            <v>{branch 3mm}</v>
          </cell>
        </row>
        <row r="27">
          <cell r="R27" t="str">
            <v>3mm</v>
          </cell>
          <cell r="S27" t="str">
            <v>{home}/cq1~b1~{if a1=0}{let b1,nil}</v>
          </cell>
        </row>
        <row r="28">
          <cell r="S28" t="str">
            <v>{r}{edit}{home}{del}Rs.~</v>
          </cell>
        </row>
        <row r="29">
          <cell r="B29" t="str">
            <v>-</v>
          </cell>
          <cell r="R29">
            <v>22</v>
          </cell>
          <cell r="S29" t="str">
            <v>{goto}normal~{r}/cb1~~{d}/rvb10~~{u}{l}{end}{d}</v>
          </cell>
        </row>
        <row r="30">
          <cell r="B30" t="str">
            <v>normal</v>
          </cell>
          <cell r="S30" t="str">
            <v>/rndnormal~/rncnormal~~</v>
          </cell>
        </row>
        <row r="31">
          <cell r="B31" t="str">
            <v>-</v>
          </cell>
          <cell r="S31" t="str">
            <v>{IF @CELLPOINTER("ROW")=8192}{BRANCH RS}</v>
          </cell>
        </row>
        <row r="32">
          <cell r="B32" t="str">
            <v>Rs.</v>
          </cell>
        </row>
        <row r="33">
          <cell r="B33" t="str">
            <v>&amp; paise nil only</v>
          </cell>
          <cell r="R33" t="str">
            <v>c</v>
          </cell>
          <cell r="S33" t="str">
            <v>{forbreak}</v>
          </cell>
        </row>
        <row r="34">
          <cell r="B34" t="str">
            <v>Rs.</v>
          </cell>
        </row>
        <row r="35">
          <cell r="B35" t="str">
            <v>&amp; paise nil only</v>
          </cell>
          <cell r="R35" t="str">
            <v>a</v>
          </cell>
          <cell r="S35" t="str">
            <v>{for r23,1,50,1,b}</v>
          </cell>
        </row>
        <row r="36">
          <cell r="B36" t="str">
            <v>Rs.</v>
          </cell>
        </row>
        <row r="37">
          <cell r="B37" t="str">
            <v>&amp; paise nil only</v>
          </cell>
          <cell r="R37" t="str">
            <v>b</v>
          </cell>
          <cell r="S37" t="str">
            <v>{let a1,normal}</v>
          </cell>
        </row>
        <row r="38">
          <cell r="B38" t="str">
            <v>Rs.four thousand two hundred sixty</v>
          </cell>
          <cell r="S38" t="str">
            <v>{branch \z}</v>
          </cell>
        </row>
        <row r="39">
          <cell r="B39" t="str">
            <v>&amp; paise nil only</v>
          </cell>
        </row>
        <row r="40">
          <cell r="B40" t="str">
            <v>Rs.two hundred sixty three</v>
          </cell>
          <cell r="R40" t="str">
            <v>RS</v>
          </cell>
          <cell r="S40" t="str">
            <v>/C{ESC}N:B32..N:B1600~C:J811~{BRANCH BB}</v>
          </cell>
          <cell r="U40" t="str">
            <v>/RSA{ESC}C:B10..C:B100~A{ESC}ITEM~LRA{ESC}ITEM~A{R}{END}{D}{R 6}/C{ESC}J:B32..J:B320~~</v>
          </cell>
        </row>
        <row r="41">
          <cell r="B41" t="str">
            <v>&amp; paise nil only</v>
          </cell>
        </row>
        <row r="42">
          <cell r="B42" t="str">
            <v>Rs.sixty two thousand one hundred</v>
          </cell>
          <cell r="R42" t="str">
            <v>\T</v>
          </cell>
          <cell r="S42" t="str">
            <v>/reN:A32..N:b8192~</v>
          </cell>
        </row>
        <row r="43">
          <cell r="B43" t="str">
            <v>&amp; paise nil only</v>
          </cell>
          <cell r="S43" t="str">
            <v>/c.{?}~N:a32~{branch \r}</v>
          </cell>
        </row>
        <row r="44">
          <cell r="B44" t="str">
            <v>Rs.two thousand five hundred</v>
          </cell>
        </row>
        <row r="45">
          <cell r="B45" t="str">
            <v>&amp; paise nil only</v>
          </cell>
          <cell r="R45" t="str">
            <v>\d</v>
          </cell>
          <cell r="S45" t="str">
            <v>/cN:b32</v>
          </cell>
        </row>
        <row r="46">
          <cell r="B46" t="str">
            <v>Rs.Seventeen thousand nine hundred sixty</v>
          </cell>
        </row>
        <row r="47">
          <cell r="B47" t="str">
            <v>&amp; paise nil only</v>
          </cell>
        </row>
        <row r="48">
          <cell r="B48" t="str">
            <v>Rs.eight thousand one hundred</v>
          </cell>
        </row>
        <row r="49">
          <cell r="B49" t="str">
            <v>&amp; paise nil only</v>
          </cell>
        </row>
        <row r="50">
          <cell r="B50" t="str">
            <v>Rs.nine thousand eight hundred sixty</v>
          </cell>
        </row>
        <row r="51">
          <cell r="B51" t="str">
            <v>&amp; paise nil only</v>
          </cell>
        </row>
        <row r="52">
          <cell r="B52" t="str">
            <v>Rs.Fourteen thousand eighty</v>
          </cell>
        </row>
        <row r="53">
          <cell r="B53" t="str">
            <v>&amp; paise nil only</v>
          </cell>
        </row>
        <row r="56">
          <cell r="B56" t="str">
            <v>Rs.one thousand four hundred eighty four</v>
          </cell>
        </row>
        <row r="57">
          <cell r="B57" t="str">
            <v>&amp; paise nil only</v>
          </cell>
        </row>
        <row r="58">
          <cell r="B58" t="str">
            <v>Rs.nine hundred</v>
          </cell>
        </row>
        <row r="59">
          <cell r="B59" t="str">
            <v>&amp; paise nil only</v>
          </cell>
        </row>
        <row r="60">
          <cell r="B60" t="str">
            <v>Rs.six hundred sixty five</v>
          </cell>
        </row>
        <row r="61">
          <cell r="B61" t="str">
            <v>&amp; paise nil only</v>
          </cell>
        </row>
        <row r="62">
          <cell r="B62" t="str">
            <v>Rs.two thousand seven hundred forty five</v>
          </cell>
        </row>
        <row r="63">
          <cell r="B63" t="str">
            <v>&amp; paise nil only</v>
          </cell>
        </row>
        <row r="64">
          <cell r="B64" t="str">
            <v>Rs.sixty</v>
          </cell>
        </row>
        <row r="65">
          <cell r="B65" t="str">
            <v>&amp; paise nil only</v>
          </cell>
        </row>
      </sheetData>
      <sheetData sheetId="18">
        <row r="3">
          <cell r="F3" t="str">
            <v>Salary Slip Month of</v>
          </cell>
          <cell r="H3">
            <v>37165</v>
          </cell>
        </row>
        <row r="5">
          <cell r="E5" t="str">
            <v>Deduction</v>
          </cell>
          <cell r="F5" t="str">
            <v>Total</v>
          </cell>
          <cell r="G5" t="str">
            <v>Deduction</v>
          </cell>
          <cell r="K5" t="str">
            <v>Total Deduction</v>
          </cell>
          <cell r="L5" t="str">
            <v>Net Payment</v>
          </cell>
        </row>
        <row r="6">
          <cell r="B6" t="str">
            <v>D.A.</v>
          </cell>
          <cell r="C6" t="str">
            <v>H.R.A.</v>
          </cell>
          <cell r="D6" t="str">
            <v>Canv. All.</v>
          </cell>
          <cell r="G6" t="str">
            <v>G.P.F</v>
          </cell>
          <cell r="H6" t="str">
            <v>Income Tax</v>
          </cell>
          <cell r="I6" t="str">
            <v>G.I.S.</v>
          </cell>
          <cell r="J6" t="str">
            <v>P.T.</v>
          </cell>
        </row>
        <row r="7">
          <cell r="G7" t="str">
            <v>G.P.F Ist.</v>
          </cell>
        </row>
        <row r="13">
          <cell r="B13">
            <v>5966</v>
          </cell>
          <cell r="C13">
            <v>1178</v>
          </cell>
          <cell r="D13">
            <v>225</v>
          </cell>
          <cell r="E13">
            <v>0</v>
          </cell>
          <cell r="F13">
            <v>23069</v>
          </cell>
          <cell r="G13">
            <v>0</v>
          </cell>
          <cell r="H13">
            <v>0</v>
          </cell>
          <cell r="I13">
            <v>90</v>
          </cell>
          <cell r="J13">
            <v>525</v>
          </cell>
          <cell r="K13">
            <v>615</v>
          </cell>
          <cell r="L13">
            <v>22454</v>
          </cell>
        </row>
        <row r="19">
          <cell r="F19" t="str">
            <v>Salary Slip Month of</v>
          </cell>
          <cell r="H19">
            <v>37165</v>
          </cell>
        </row>
        <row r="21">
          <cell r="E21" t="str">
            <v>Deduction</v>
          </cell>
          <cell r="F21" t="str">
            <v>Total</v>
          </cell>
          <cell r="G21" t="str">
            <v>Deduction</v>
          </cell>
          <cell r="K21" t="str">
            <v>Total Deduction</v>
          </cell>
          <cell r="L21" t="str">
            <v>Net Payment</v>
          </cell>
        </row>
        <row r="22">
          <cell r="B22" t="str">
            <v>D.A.</v>
          </cell>
          <cell r="C22" t="str">
            <v>H.R.A.</v>
          </cell>
          <cell r="D22" t="str">
            <v>Canv. All.</v>
          </cell>
          <cell r="G22" t="str">
            <v>G.P.F</v>
          </cell>
          <cell r="H22" t="str">
            <v>Income Tax</v>
          </cell>
          <cell r="I22" t="str">
            <v>G.I.S.</v>
          </cell>
          <cell r="J22" t="str">
            <v>P.T.</v>
          </cell>
        </row>
        <row r="23">
          <cell r="G23" t="str">
            <v>G.P.F Ist.</v>
          </cell>
        </row>
        <row r="30">
          <cell r="B30">
            <v>1330</v>
          </cell>
          <cell r="C30">
            <v>263</v>
          </cell>
          <cell r="D30">
            <v>75</v>
          </cell>
          <cell r="E30">
            <v>0</v>
          </cell>
          <cell r="F30">
            <v>5168</v>
          </cell>
          <cell r="G30">
            <v>500</v>
          </cell>
          <cell r="I30">
            <v>30</v>
          </cell>
          <cell r="J30">
            <v>175</v>
          </cell>
          <cell r="K30">
            <v>1855</v>
          </cell>
          <cell r="L30">
            <v>3313</v>
          </cell>
        </row>
        <row r="31">
          <cell r="G31">
            <v>1150</v>
          </cell>
        </row>
      </sheetData>
      <sheetData sheetId="19">
        <row r="2">
          <cell r="AI2" t="str">
            <v>FORM NO. 10</v>
          </cell>
          <cell r="AO2" t="str">
            <v>Estimate Provision:-</v>
          </cell>
        </row>
        <row r="4">
          <cell r="AH4" t="str">
            <v>FORM NO. 10</v>
          </cell>
          <cell r="AN4" t="str">
            <v>Estimate Provision:-</v>
          </cell>
        </row>
        <row r="5">
          <cell r="B5" t="str">
            <v>e-dk-eq</v>
          </cell>
          <cell r="C5" t="str">
            <v>'kk-fu-fo`rfoHAkx dz-VhvkjMCY;q</v>
          </cell>
          <cell r="F5" t="str">
            <v>dks-la-1(vjk)</v>
          </cell>
          <cell r="R5" t="str">
            <v>uequk dz-2 loZlk]330&amp;e (lq/kkjhr)</v>
          </cell>
          <cell r="AH5" t="str">
            <v>ACKNOWLEDGEMENT</v>
          </cell>
        </row>
        <row r="6">
          <cell r="B6" t="str">
            <v>2481$izdz719$dks"k</v>
          </cell>
          <cell r="C6" t="str">
            <v>4v fn-27 es 1987</v>
          </cell>
          <cell r="E6" t="str">
            <v>vjktif_kr vf/kdk`;kps osru ns;d</v>
          </cell>
          <cell r="R6" t="str">
            <v>Form No.2 Gen.330-M(Revised)</v>
          </cell>
          <cell r="AE6" t="str">
            <v>To,</v>
          </cell>
          <cell r="AN6" t="str">
            <v>Expenditure upto Date:-</v>
          </cell>
        </row>
        <row r="7">
          <cell r="B7" t="str">
            <v>lax.kd fpBB@h</v>
          </cell>
          <cell r="D7" t="str">
            <v>[Computer Slip]</v>
          </cell>
          <cell r="F7" t="str">
            <v>vjktif_kr vf/kdk`;kaps osru ns;d-</v>
          </cell>
          <cell r="AF7" t="str">
            <v>The  Treasury Officer,</v>
          </cell>
        </row>
        <row r="8">
          <cell r="B8" t="str">
            <v>dks"kkxkj lkadsrkad</v>
          </cell>
          <cell r="M8" t="str">
            <v>dks"kkxkjk djhrk</v>
          </cell>
          <cell r="AF8" t="str">
            <v>Akola</v>
          </cell>
          <cell r="AN8" t="str">
            <v>To,</v>
          </cell>
          <cell r="AR8" t="str">
            <v>To be filled in by the Treasury</v>
          </cell>
        </row>
        <row r="9">
          <cell r="B9" t="str">
            <v>midks"kkxkj lkadsrkad</v>
          </cell>
          <cell r="D9">
            <v>6</v>
          </cell>
          <cell r="E9">
            <v>2</v>
          </cell>
          <cell r="F9">
            <v>0</v>
          </cell>
          <cell r="G9">
            <v>1</v>
          </cell>
          <cell r="H9" t="str">
            <v>ns;d dz-</v>
          </cell>
          <cell r="I9" t="str">
            <v>.....................</v>
          </cell>
          <cell r="K9" t="str">
            <v>izek.kd dz-</v>
          </cell>
          <cell r="AO9" t="str">
            <v>The  Treasury Officer,</v>
          </cell>
        </row>
        <row r="10">
          <cell r="B10" t="str">
            <v>[code No.]</v>
          </cell>
          <cell r="K10" t="str">
            <v>Voucher No.</v>
          </cell>
          <cell r="AO10" t="str">
            <v>Washim Distt. Washim</v>
          </cell>
          <cell r="AR10" t="str">
            <v>The Executive Engineer,</v>
          </cell>
        </row>
        <row r="11">
          <cell r="B11" t="str">
            <v>vkgj.k vf/kdk`;kpk</v>
          </cell>
          <cell r="D11">
            <v>2</v>
          </cell>
          <cell r="E11">
            <v>7</v>
          </cell>
          <cell r="F11">
            <v>0</v>
          </cell>
          <cell r="G11">
            <v>6</v>
          </cell>
          <cell r="H11" t="str">
            <v>ekgs-</v>
          </cell>
          <cell r="I11" t="str">
            <v>.....................</v>
          </cell>
          <cell r="K11" t="str">
            <v>fnukad</v>
          </cell>
          <cell r="AR11" t="str">
            <v>P.W.Division, Washim</v>
          </cell>
        </row>
        <row r="12">
          <cell r="B12" t="str">
            <v>lkdsrkad</v>
          </cell>
          <cell r="AF12" t="str">
            <v>Received by Cheque Rs</v>
          </cell>
          <cell r="AH12">
            <v>9044</v>
          </cell>
          <cell r="AI12" t="str">
            <v xml:space="preserve">[Rs.in words </v>
          </cell>
          <cell r="AN12" t="str">
            <v xml:space="preserve">Please furnish the Treasury </v>
          </cell>
        </row>
        <row r="13">
          <cell r="B13" t="str">
            <v>Head of Account</v>
          </cell>
          <cell r="AE13" t="str">
            <v>Rs. Nine thousand foury four  only</v>
          </cell>
          <cell r="AN13" t="str">
            <v>Vr.No............</v>
          </cell>
          <cell r="AO13" t="str">
            <v>Date of the</v>
          </cell>
          <cell r="AR13" t="str">
            <v>Returned with Treasury</v>
          </cell>
        </row>
        <row r="14">
          <cell r="B14" t="str">
            <v>Administrative Department</v>
          </cell>
          <cell r="AE14" t="str">
            <v>From the Treasury Officer Washim in payment of Bill No._________/Token No.______</v>
          </cell>
          <cell r="AN14" t="str">
            <v>bill sent here with for encashment</v>
          </cell>
          <cell r="AR14" t="str">
            <v>Vr.No.............</v>
          </cell>
          <cell r="AS14" t="str">
            <v xml:space="preserve">&amp; Date </v>
          </cell>
        </row>
        <row r="15">
          <cell r="B15" t="str">
            <v>Demand No.</v>
          </cell>
          <cell r="AE15" t="str">
            <v>Dated ____________</v>
          </cell>
          <cell r="AG15" t="str">
            <v xml:space="preserve">On account of Salary Bill for the Month of </v>
          </cell>
          <cell r="AJ15" t="str">
            <v>10/2000 paid in 11/2000</v>
          </cell>
          <cell r="AR15" t="str">
            <v>as cited below</v>
          </cell>
        </row>
        <row r="16">
          <cell r="B16" t="str">
            <v>Major Head</v>
          </cell>
        </row>
        <row r="17">
          <cell r="B17" t="str">
            <v>Minor Head</v>
          </cell>
          <cell r="J17" t="str">
            <v>vkdfLedrk fu/kh</v>
          </cell>
          <cell r="L17" t="str">
            <v>[Contingency fund]</v>
          </cell>
          <cell r="AN17" t="str">
            <v>Dy.Executive Engineer,</v>
          </cell>
        </row>
        <row r="18">
          <cell r="B18" t="str">
            <v>Sub-Head</v>
          </cell>
          <cell r="J18" t="str">
            <v>,df_kd=r fu/kh</v>
          </cell>
          <cell r="L18" t="str">
            <v>[Consolidated fund]</v>
          </cell>
          <cell r="AE18" t="str">
            <v>Station</v>
          </cell>
          <cell r="AF18" t="str">
            <v>AKOLA</v>
          </cell>
          <cell r="AN18" t="str">
            <v>P.W.Division, Washim.</v>
          </cell>
          <cell r="AR18" t="str">
            <v>Signature of Treasury Officer</v>
          </cell>
        </row>
        <row r="19">
          <cell r="B19" t="str">
            <v xml:space="preserve">Detailed Head (object of Expenditure) </v>
          </cell>
        </row>
        <row r="20">
          <cell r="B20" t="str">
            <v>v-dz-</v>
          </cell>
          <cell r="C20" t="str">
            <v>rif'kyokj f'k"AZ</v>
          </cell>
          <cell r="I20" t="str">
            <v>ns;dkpk</v>
          </cell>
          <cell r="J20" t="str">
            <v>jDde</v>
          </cell>
          <cell r="M20" t="str">
            <v>ys[kkf'k"AZ ladarkad</v>
          </cell>
          <cell r="AE20" t="str">
            <v>Dated</v>
          </cell>
          <cell r="AN20" t="str">
            <v>Bill Particulars</v>
          </cell>
          <cell r="AO20" t="str">
            <v>Salary Bill of Non Gazzetted Govt. Servent for the Month of</v>
          </cell>
          <cell r="AS20" t="str">
            <v>10/2000 paid in 11/2000</v>
          </cell>
        </row>
        <row r="21">
          <cell r="B21" t="str">
            <v>Sr.No.</v>
          </cell>
          <cell r="C21" t="str">
            <v>[Detailed heads]</v>
          </cell>
          <cell r="I21" t="str">
            <v>LraHA dz-</v>
          </cell>
          <cell r="J21" t="str">
            <v>;kstukarxZr$;kstus`rj</v>
          </cell>
          <cell r="L21" t="str">
            <v>[Head of Account Code]</v>
          </cell>
          <cell r="AJ21" t="str">
            <v>Dy.Executive Engineer,</v>
          </cell>
        </row>
        <row r="22">
          <cell r="B22">
            <v>1</v>
          </cell>
          <cell r="C22" t="str">
            <v>,dw.k osru</v>
          </cell>
          <cell r="I22">
            <v>10</v>
          </cell>
          <cell r="J22">
            <v>10954</v>
          </cell>
          <cell r="K22">
            <v>2</v>
          </cell>
          <cell r="L22">
            <v>2</v>
          </cell>
          <cell r="M22">
            <v>1</v>
          </cell>
          <cell r="N22">
            <v>0</v>
          </cell>
          <cell r="O22">
            <v>4</v>
          </cell>
          <cell r="P22">
            <v>2</v>
          </cell>
          <cell r="Q22">
            <v>7</v>
          </cell>
          <cell r="R22">
            <v>7</v>
          </cell>
          <cell r="S22">
            <v>0</v>
          </cell>
          <cell r="T22">
            <v>1</v>
          </cell>
          <cell r="AI22" t="str">
            <v xml:space="preserve">M.H.S.D.P AKOLA   </v>
          </cell>
          <cell r="AN22" t="str">
            <v>Gross Amount</v>
          </cell>
          <cell r="AO22">
            <v>10954</v>
          </cell>
          <cell r="AR22" t="str">
            <v>Amount paid Rs.</v>
          </cell>
        </row>
        <row r="23">
          <cell r="B23">
            <v>2</v>
          </cell>
          <cell r="C23" t="str">
            <v>izokl [kpZ (LFAk;h izokl HARrk$okgu HARrk )</v>
          </cell>
          <cell r="I23">
            <v>11</v>
          </cell>
          <cell r="J23" t="str">
            <v/>
          </cell>
          <cell r="AN23" t="str">
            <v>Net Amount</v>
          </cell>
          <cell r="AO23">
            <v>9044</v>
          </cell>
          <cell r="AR23" t="str">
            <v>Treasury Vr.No.</v>
          </cell>
        </row>
        <row r="24">
          <cell r="B24">
            <v>3</v>
          </cell>
          <cell r="C24" t="str">
            <v>eku/ku</v>
          </cell>
          <cell r="I24">
            <v>11</v>
          </cell>
          <cell r="J24">
            <v>0</v>
          </cell>
          <cell r="AE24" t="str">
            <v>Name of Massaanger to whom payment is to be made  to Shri</v>
          </cell>
          <cell r="AJ24" t="str">
            <v>NEMADE</v>
          </cell>
          <cell r="AR24" t="str">
            <v>Date:-</v>
          </cell>
        </row>
        <row r="25">
          <cell r="B25">
            <v>4</v>
          </cell>
          <cell r="C25" t="str">
            <v xml:space="preserve">LFAqy jDde </v>
          </cell>
          <cell r="E25" t="str">
            <v xml:space="preserve">[Gross Total] {10+11}                                                          </v>
          </cell>
          <cell r="I25">
            <v>12</v>
          </cell>
          <cell r="J25">
            <v>10954</v>
          </cell>
        </row>
        <row r="26">
          <cell r="C26" t="str">
            <v>v) egkys[kkdkj  ;kaauh lek;ksthr djko;kP;k otkrh</v>
          </cell>
          <cell r="J26" t="str">
            <v/>
          </cell>
          <cell r="AE26" t="str">
            <v>Signature or Thums impression of massanger ___________________________________</v>
          </cell>
          <cell r="AN26" t="str">
            <v>Divisional First Clerk</v>
          </cell>
          <cell r="AR26" t="str">
            <v>Signature of Treasury</v>
          </cell>
        </row>
        <row r="27">
          <cell r="C27" t="str">
            <v xml:space="preserve">          [Deductions Adjustable by Accountant General]</v>
          </cell>
          <cell r="J27" t="str">
            <v/>
          </cell>
          <cell r="AN27" t="str">
            <v>P.W.Division,Washim</v>
          </cell>
          <cell r="AR27" t="str">
            <v>Account</v>
          </cell>
        </row>
        <row r="28">
          <cell r="B28">
            <v>5</v>
          </cell>
          <cell r="C28">
            <v>8005</v>
          </cell>
          <cell r="D28" t="str">
            <v>HAafo"; fuokZg fu/kh&amp;prqFAZ Js.kh deZpk`;kaO;frjhDr</v>
          </cell>
          <cell r="I28" t="str">
            <v>14b</v>
          </cell>
          <cell r="J28">
            <v>1500</v>
          </cell>
          <cell r="K28">
            <v>8</v>
          </cell>
          <cell r="L28">
            <v>0</v>
          </cell>
          <cell r="M28">
            <v>0</v>
          </cell>
          <cell r="N28">
            <v>5</v>
          </cell>
          <cell r="O28">
            <v>5</v>
          </cell>
          <cell r="P28">
            <v>0</v>
          </cell>
          <cell r="Q28">
            <v>1</v>
          </cell>
          <cell r="R28">
            <v>1</v>
          </cell>
          <cell r="AE28" t="str">
            <v>[To be taken by the Tresury Officer]</v>
          </cell>
        </row>
        <row r="29">
          <cell r="B29">
            <v>6</v>
          </cell>
          <cell r="C29">
            <v>8005</v>
          </cell>
          <cell r="D29" t="str">
            <v xml:space="preserve">  Hafo"A fuokZg fu/kh&amp;prqFAZ Js.kh deZpkjh</v>
          </cell>
          <cell r="I29" t="str">
            <v>14b</v>
          </cell>
          <cell r="J29">
            <v>0</v>
          </cell>
          <cell r="K29">
            <v>8</v>
          </cell>
          <cell r="L29">
            <v>0</v>
          </cell>
          <cell r="M29">
            <v>0</v>
          </cell>
          <cell r="N29">
            <v>5</v>
          </cell>
          <cell r="O29">
            <v>5</v>
          </cell>
          <cell r="P29">
            <v>0</v>
          </cell>
          <cell r="Q29">
            <v>1</v>
          </cell>
          <cell r="R29">
            <v>1</v>
          </cell>
        </row>
        <row r="30">
          <cell r="B30">
            <v>7</v>
          </cell>
          <cell r="C30" t="str">
            <v>brj olqyh</v>
          </cell>
          <cell r="I30">
            <v>16</v>
          </cell>
        </row>
        <row r="31">
          <cell r="B31">
            <v>8</v>
          </cell>
          <cell r="C31">
            <v>7610</v>
          </cell>
          <cell r="D31" t="str">
            <v xml:space="preserve"> 'kkldh; deZpk`;kauk dtZ&amp;?kjcka/k.kh vfxze</v>
          </cell>
          <cell r="I31">
            <v>15</v>
          </cell>
          <cell r="J31">
            <v>0</v>
          </cell>
          <cell r="K31">
            <v>7</v>
          </cell>
          <cell r="L31">
            <v>6</v>
          </cell>
          <cell r="M31">
            <v>1</v>
          </cell>
          <cell r="N31">
            <v>0</v>
          </cell>
          <cell r="O31">
            <v>5</v>
          </cell>
          <cell r="P31">
            <v>0</v>
          </cell>
          <cell r="Q31">
            <v>1</v>
          </cell>
          <cell r="R31">
            <v>5</v>
          </cell>
        </row>
        <row r="32">
          <cell r="B32">
            <v>9</v>
          </cell>
          <cell r="C32">
            <v>7610</v>
          </cell>
          <cell r="D32" t="str">
            <v>eksVjdkj$eksVkj lk;dy$LdwVj vfxze</v>
          </cell>
          <cell r="G32" t="str">
            <v>[Advance]</v>
          </cell>
          <cell r="I32">
            <v>15</v>
          </cell>
          <cell r="J32">
            <v>0</v>
          </cell>
          <cell r="K32">
            <v>7</v>
          </cell>
          <cell r="L32">
            <v>6</v>
          </cell>
          <cell r="M32">
            <v>1</v>
          </cell>
          <cell r="N32">
            <v>0</v>
          </cell>
          <cell r="O32">
            <v>5</v>
          </cell>
          <cell r="P32">
            <v>0</v>
          </cell>
          <cell r="Q32">
            <v>2</v>
          </cell>
          <cell r="R32">
            <v>4</v>
          </cell>
        </row>
        <row r="33">
          <cell r="B33">
            <v>10</v>
          </cell>
          <cell r="C33">
            <v>7610</v>
          </cell>
          <cell r="D33" t="str">
            <v>brj okgu vfxze</v>
          </cell>
          <cell r="F33" t="str">
            <v/>
          </cell>
          <cell r="I33">
            <v>15</v>
          </cell>
          <cell r="J33" t="str">
            <v/>
          </cell>
          <cell r="K33">
            <v>7</v>
          </cell>
          <cell r="L33">
            <v>6</v>
          </cell>
          <cell r="M33">
            <v>1</v>
          </cell>
          <cell r="N33">
            <v>0</v>
          </cell>
          <cell r="O33">
            <v>5</v>
          </cell>
          <cell r="P33">
            <v>0</v>
          </cell>
          <cell r="Q33">
            <v>3</v>
          </cell>
          <cell r="R33">
            <v>3</v>
          </cell>
        </row>
        <row r="34">
          <cell r="B34">
            <v>11</v>
          </cell>
          <cell r="C34">
            <v>7610</v>
          </cell>
          <cell r="D34" t="str">
            <v>brj vfxze</v>
          </cell>
          <cell r="F34" t="str">
            <v/>
          </cell>
          <cell r="I34">
            <v>15</v>
          </cell>
          <cell r="J34" t="str">
            <v/>
          </cell>
          <cell r="K34">
            <v>7</v>
          </cell>
          <cell r="L34">
            <v>6</v>
          </cell>
          <cell r="M34">
            <v>1</v>
          </cell>
          <cell r="N34">
            <v>0</v>
          </cell>
          <cell r="O34">
            <v>5</v>
          </cell>
          <cell r="P34">
            <v>0</v>
          </cell>
          <cell r="Q34">
            <v>5</v>
          </cell>
          <cell r="R34">
            <v>1</v>
          </cell>
        </row>
        <row r="35">
          <cell r="B35">
            <v>12</v>
          </cell>
          <cell r="C35">
            <v>7610</v>
          </cell>
          <cell r="D35" t="str">
            <v>gkrekx dkiM vfxze</v>
          </cell>
          <cell r="I35">
            <v>15</v>
          </cell>
          <cell r="J35" t="str">
            <v/>
          </cell>
          <cell r="K35">
            <v>7</v>
          </cell>
          <cell r="L35">
            <v>6</v>
          </cell>
          <cell r="M35">
            <v>1</v>
          </cell>
          <cell r="N35">
            <v>0</v>
          </cell>
          <cell r="O35">
            <v>5</v>
          </cell>
          <cell r="P35">
            <v>0</v>
          </cell>
          <cell r="Q35">
            <v>4</v>
          </cell>
          <cell r="R35">
            <v>2</v>
          </cell>
        </row>
        <row r="36">
          <cell r="B36">
            <v>13</v>
          </cell>
          <cell r="C36" t="str">
            <v>,dw.k (v)</v>
          </cell>
          <cell r="J36">
            <v>1500</v>
          </cell>
        </row>
        <row r="37">
          <cell r="C37" t="str">
            <v xml:space="preserve"> (c)  dks"kkxkjakauh lek;ksftr djko;kP;k otkrh-</v>
          </cell>
          <cell r="J37" t="str">
            <v/>
          </cell>
        </row>
        <row r="38">
          <cell r="C38" t="str">
            <v xml:space="preserve">          [Deductions Adjustable by Treasury]                                          </v>
          </cell>
        </row>
        <row r="39">
          <cell r="B39">
            <v>14</v>
          </cell>
          <cell r="C39">
            <v>21</v>
          </cell>
          <cell r="D39" t="str">
            <v>egkuxj ikfydk djkO;frfjDr brj mRiUukojhy dj&amp;izzkIrhdj Income Tax</v>
          </cell>
          <cell r="I39">
            <v>17</v>
          </cell>
          <cell r="J39">
            <v>0</v>
          </cell>
          <cell r="K39">
            <v>8</v>
          </cell>
          <cell r="L39">
            <v>6</v>
          </cell>
          <cell r="M39">
            <v>5</v>
          </cell>
          <cell r="N39">
            <v>8</v>
          </cell>
          <cell r="O39">
            <v>5</v>
          </cell>
          <cell r="P39">
            <v>1</v>
          </cell>
          <cell r="Q39">
            <v>8</v>
          </cell>
          <cell r="R39">
            <v>2</v>
          </cell>
        </row>
        <row r="40">
          <cell r="B40">
            <v>15</v>
          </cell>
          <cell r="C40">
            <v>8788</v>
          </cell>
          <cell r="D40" t="str">
            <v>Mkd vkf.k rkj [kkR;k'kh lek;ksru ys[kk (Mkd foek)</v>
          </cell>
          <cell r="I40">
            <v>18</v>
          </cell>
          <cell r="J40">
            <v>0</v>
          </cell>
          <cell r="K40">
            <v>8</v>
          </cell>
          <cell r="L40">
            <v>7</v>
          </cell>
          <cell r="M40">
            <v>5</v>
          </cell>
          <cell r="N40">
            <v>8</v>
          </cell>
          <cell r="O40">
            <v>5</v>
          </cell>
          <cell r="P40">
            <v>0</v>
          </cell>
          <cell r="Q40">
            <v>1</v>
          </cell>
          <cell r="R40">
            <v>8</v>
          </cell>
        </row>
        <row r="41">
          <cell r="B41">
            <v>16</v>
          </cell>
          <cell r="C41">
            <v>8011</v>
          </cell>
          <cell r="D41" t="str">
            <v>foek vkf.k fuo=`rhosru fu/kh &amp;egkjk"V@ jkT; foek fu/kh</v>
          </cell>
          <cell r="I41">
            <v>18</v>
          </cell>
          <cell r="J41" t="str">
            <v/>
          </cell>
          <cell r="K41">
            <v>8</v>
          </cell>
          <cell r="L41">
            <v>0</v>
          </cell>
          <cell r="M41">
            <v>1</v>
          </cell>
          <cell r="N41">
            <v>1</v>
          </cell>
          <cell r="O41">
            <v>5</v>
          </cell>
          <cell r="P41">
            <v>0</v>
          </cell>
          <cell r="Q41">
            <v>1</v>
          </cell>
          <cell r="R41">
            <v>4</v>
          </cell>
        </row>
        <row r="42">
          <cell r="B42">
            <v>17</v>
          </cell>
          <cell r="C42">
            <v>8011</v>
          </cell>
          <cell r="D42" t="str">
            <v>foek vkf.k fuo=`rhosru fu/kh &amp;xV foek ;kstuk 1982</v>
          </cell>
          <cell r="I42">
            <v>18</v>
          </cell>
          <cell r="J42">
            <v>60</v>
          </cell>
        </row>
        <row r="43">
          <cell r="B43">
            <v>18</v>
          </cell>
          <cell r="C43">
            <v>216</v>
          </cell>
          <cell r="D43" t="str">
            <v xml:space="preserve">x=gfuekZ.k (vuqKfIr 'kqYd ) </v>
          </cell>
          <cell r="I43">
            <v>19</v>
          </cell>
          <cell r="J43">
            <v>0</v>
          </cell>
          <cell r="K43">
            <v>0</v>
          </cell>
          <cell r="L43">
            <v>2</v>
          </cell>
          <cell r="M43">
            <v>1</v>
          </cell>
          <cell r="N43">
            <v>6</v>
          </cell>
          <cell r="O43">
            <v>0</v>
          </cell>
          <cell r="P43">
            <v>0</v>
          </cell>
          <cell r="Q43">
            <v>1</v>
          </cell>
          <cell r="R43">
            <v>3</v>
          </cell>
        </row>
        <row r="44">
          <cell r="B44">
            <v>19</v>
          </cell>
          <cell r="C44">
            <v>216</v>
          </cell>
          <cell r="D44" t="str">
            <v>x=gfuekZ.k  (brj ckch)</v>
          </cell>
          <cell r="I44">
            <v>19</v>
          </cell>
          <cell r="J44">
            <v>0</v>
          </cell>
        </row>
        <row r="45">
          <cell r="B45">
            <v>20</v>
          </cell>
          <cell r="C45">
            <v>28</v>
          </cell>
          <cell r="D45" t="str">
            <v>O;olk; dj</v>
          </cell>
          <cell r="I45">
            <v>20</v>
          </cell>
          <cell r="J45">
            <v>350</v>
          </cell>
          <cell r="K45">
            <v>0</v>
          </cell>
          <cell r="L45">
            <v>0</v>
          </cell>
          <cell r="M45">
            <v>2</v>
          </cell>
          <cell r="N45">
            <v>8</v>
          </cell>
          <cell r="O45">
            <v>0</v>
          </cell>
          <cell r="P45">
            <v>0</v>
          </cell>
          <cell r="Q45">
            <v>1</v>
          </cell>
          <cell r="R45">
            <v>2</v>
          </cell>
        </row>
        <row r="46">
          <cell r="B46">
            <v>21</v>
          </cell>
          <cell r="C46">
            <v>6216</v>
          </cell>
          <cell r="D46" t="str">
            <v>x=gfuekZ.kklkBh dtsZ&amp;lgdkjh x=gfuekZ.k laaLFkk</v>
          </cell>
          <cell r="I46">
            <v>21</v>
          </cell>
          <cell r="J46" t="str">
            <v/>
          </cell>
          <cell r="K46">
            <v>6</v>
          </cell>
          <cell r="L46">
            <v>2</v>
          </cell>
          <cell r="M46">
            <v>1</v>
          </cell>
          <cell r="N46">
            <v>6</v>
          </cell>
          <cell r="O46">
            <v>5</v>
          </cell>
          <cell r="P46">
            <v>1</v>
          </cell>
          <cell r="Q46">
            <v>5</v>
          </cell>
          <cell r="R46">
            <v>2</v>
          </cell>
        </row>
        <row r="47">
          <cell r="B47">
            <v>22</v>
          </cell>
          <cell r="C47" t="str">
            <v>brj otkrh</v>
          </cell>
          <cell r="I47">
            <v>22</v>
          </cell>
        </row>
        <row r="48">
          <cell r="B48">
            <v>23</v>
          </cell>
          <cell r="C48" t="str">
            <v>,dw.k c</v>
          </cell>
          <cell r="J48">
            <v>410</v>
          </cell>
        </row>
        <row r="49">
          <cell r="B49">
            <v>24</v>
          </cell>
          <cell r="C49" t="str">
            <v>d) deh jDde dk&lt;wu ijr dsysys vlaforfjr osru</v>
          </cell>
          <cell r="J49" t="str">
            <v/>
          </cell>
        </row>
        <row r="50">
          <cell r="C50" t="str">
            <v xml:space="preserve">               [Undisbursed pay refunded by short drawal]                           </v>
          </cell>
          <cell r="J50" t="str">
            <v/>
          </cell>
        </row>
        <row r="51">
          <cell r="B51">
            <v>25</v>
          </cell>
          <cell r="C51" t="str">
            <v>,dw.k otkrh (v~c~d)</v>
          </cell>
          <cell r="I51">
            <v>23</v>
          </cell>
          <cell r="J51">
            <v>1910</v>
          </cell>
          <cell r="K51">
            <v>9</v>
          </cell>
          <cell r="L51">
            <v>9</v>
          </cell>
          <cell r="M51">
            <v>9</v>
          </cell>
          <cell r="N51">
            <v>9</v>
          </cell>
          <cell r="O51">
            <v>9</v>
          </cell>
          <cell r="P51">
            <v>9</v>
          </cell>
          <cell r="Q51">
            <v>9</v>
          </cell>
          <cell r="R51">
            <v>1</v>
          </cell>
        </row>
        <row r="52">
          <cell r="B52">
            <v>26</v>
          </cell>
          <cell r="C52" t="str">
            <v>fuOoG ns; jDde ('ksoVP;k ikukoj iq&lt;s ?ksrysyh )</v>
          </cell>
          <cell r="I52">
            <v>24</v>
          </cell>
          <cell r="J52">
            <v>9044</v>
          </cell>
        </row>
        <row r="54">
          <cell r="L54" t="str">
            <v xml:space="preserve">   iq&lt;hy ikukoj igk</v>
          </cell>
        </row>
        <row r="56">
          <cell r="B56" t="str">
            <v>oasrukpk rif'ky (LraHA 10)</v>
          </cell>
        </row>
        <row r="57">
          <cell r="B57" t="str">
            <v>vkgj.k o laforj.k vf/kdk`;kauh</v>
          </cell>
          <cell r="E57" t="str">
            <v xml:space="preserve"> 'kkldh; laxf.kr dsanz] eqacbZ ;kauh  vf/klwphr dsY;kizek.ks o"kkZrqu nksu osGk HAjko;kps)</v>
          </cell>
        </row>
        <row r="58">
          <cell r="B58" t="str">
            <v>Drawing and Disbursing Officer</v>
          </cell>
          <cell r="G58" t="str">
            <v xml:space="preserve">                 Notified</v>
          </cell>
        </row>
        <row r="60">
          <cell r="B60" t="str">
            <v>v-dz-</v>
          </cell>
          <cell r="C60" t="str">
            <v>rif'kyokj f'k"AsZ</v>
          </cell>
          <cell r="I60" t="str">
            <v>ns;dkpk</v>
          </cell>
          <cell r="J60" t="str">
            <v>jDde</v>
          </cell>
          <cell r="K60" t="str">
            <v>ys[kkf'k"ksZ ladsr</v>
          </cell>
        </row>
        <row r="61">
          <cell r="B61" t="str">
            <v>Sr.No.</v>
          </cell>
          <cell r="C61" t="str">
            <v>[Detailed heads]</v>
          </cell>
          <cell r="I61" t="str">
            <v>LraHA -</v>
          </cell>
          <cell r="J61" t="str">
            <v>;kstukarxZr</v>
          </cell>
          <cell r="K61" t="str">
            <v xml:space="preserve">[Head of </v>
          </cell>
        </row>
        <row r="62">
          <cell r="I62" t="str">
            <v>dz-</v>
          </cell>
          <cell r="J62" t="str">
            <v>:kstusRrj</v>
          </cell>
          <cell r="K62" t="str">
            <v>Account Code]</v>
          </cell>
        </row>
        <row r="64">
          <cell r="C64" t="str">
            <v>ossru (LFAk;h$LFAkukiUu)</v>
          </cell>
          <cell r="I64">
            <v>8</v>
          </cell>
          <cell r="J64">
            <v>7425</v>
          </cell>
        </row>
        <row r="65">
          <cell r="B65">
            <v>1</v>
          </cell>
          <cell r="C65" t="str">
            <v>[Substantive/officating]</v>
          </cell>
          <cell r="J65" t="str">
            <v>-</v>
          </cell>
        </row>
        <row r="66">
          <cell r="B66">
            <v>2</v>
          </cell>
          <cell r="C66" t="str">
            <v xml:space="preserve">jtk osru </v>
          </cell>
          <cell r="I66">
            <v>4</v>
          </cell>
        </row>
        <row r="67">
          <cell r="B67">
            <v>3</v>
          </cell>
          <cell r="C67" t="str">
            <v>fo'Asa"A$oS;fDrd osssru</v>
          </cell>
          <cell r="I67">
            <v>3</v>
          </cell>
          <cell r="J67">
            <v>0</v>
          </cell>
        </row>
        <row r="68">
          <cell r="B68">
            <v>4</v>
          </cell>
          <cell r="C68" t="str">
            <v xml:space="preserve">vfrfjDr$egkxkbZZ ossru </v>
          </cell>
          <cell r="I68">
            <v>3</v>
          </cell>
          <cell r="J68" t="str">
            <v>-</v>
          </cell>
        </row>
        <row r="69">
          <cell r="B69">
            <v>5</v>
          </cell>
          <cell r="C69" t="str">
            <v xml:space="preserve">,dwu osru </v>
          </cell>
          <cell r="I69" t="str">
            <v>…</v>
          </cell>
          <cell r="J69">
            <v>7425</v>
          </cell>
        </row>
        <row r="70">
          <cell r="B70">
            <v>6</v>
          </cell>
          <cell r="C70" t="str">
            <v>egkxkbZ HARrk</v>
          </cell>
          <cell r="I70">
            <v>6</v>
          </cell>
          <cell r="J70">
            <v>2822</v>
          </cell>
        </row>
        <row r="71">
          <cell r="B71">
            <v>7</v>
          </cell>
          <cell r="C71" t="str">
            <v xml:space="preserve">LFAkfud iwjd HARrk </v>
          </cell>
          <cell r="I71">
            <v>7</v>
          </cell>
        </row>
        <row r="72">
          <cell r="B72">
            <v>8</v>
          </cell>
          <cell r="C72" t="str">
            <v>?AjHAkMZ HARrk</v>
          </cell>
          <cell r="I72">
            <v>8</v>
          </cell>
          <cell r="J72">
            <v>557</v>
          </cell>
        </row>
        <row r="73">
          <cell r="B73">
            <v>9</v>
          </cell>
          <cell r="C73" t="str">
            <v>brj ckch</v>
          </cell>
          <cell r="I73">
            <v>9</v>
          </cell>
        </row>
        <row r="74">
          <cell r="B74">
            <v>10</v>
          </cell>
          <cell r="C74" t="str">
            <v>brj HARrs</v>
          </cell>
          <cell r="I74">
            <v>9</v>
          </cell>
          <cell r="J74">
            <v>150</v>
          </cell>
        </row>
        <row r="75">
          <cell r="B75">
            <v>11</v>
          </cell>
          <cell r="C75" t="str">
            <v>LFAwy osru</v>
          </cell>
          <cell r="I75">
            <v>10</v>
          </cell>
          <cell r="J75">
            <v>10954</v>
          </cell>
        </row>
        <row r="76">
          <cell r="C76" t="str">
            <v>otkrh</v>
          </cell>
          <cell r="I76" t="str">
            <v>…</v>
          </cell>
          <cell r="J76" t="str">
            <v>-</v>
          </cell>
        </row>
        <row r="77">
          <cell r="B77">
            <v>12</v>
          </cell>
          <cell r="C77" t="str">
            <v xml:space="preserve">osru vfxze </v>
          </cell>
          <cell r="I77">
            <v>10</v>
          </cell>
        </row>
        <row r="78">
          <cell r="B78">
            <v>13</v>
          </cell>
          <cell r="C78" t="str">
            <v>jtk osru vfxze</v>
          </cell>
          <cell r="I78">
            <v>10</v>
          </cell>
        </row>
        <row r="79">
          <cell r="B79">
            <v>14</v>
          </cell>
          <cell r="C79" t="str">
            <v>jtk izokl loyr vfxze $</v>
          </cell>
          <cell r="G79" t="str">
            <v>l.k vfxze</v>
          </cell>
          <cell r="I79">
            <v>10</v>
          </cell>
        </row>
        <row r="80">
          <cell r="B80">
            <v>15</v>
          </cell>
          <cell r="C80" t="str">
            <v>,dw.k otkrh</v>
          </cell>
          <cell r="I80" t="str">
            <v>…</v>
          </cell>
          <cell r="J80">
            <v>0</v>
          </cell>
        </row>
        <row r="81">
          <cell r="B81">
            <v>16</v>
          </cell>
          <cell r="C81" t="str">
            <v xml:space="preserve">,dw.k ossru </v>
          </cell>
          <cell r="E81" t="str">
            <v>[11-15]</v>
          </cell>
          <cell r="I81">
            <v>10</v>
          </cell>
          <cell r="J81">
            <v>10954</v>
          </cell>
          <cell r="K81">
            <v>2</v>
          </cell>
          <cell r="L81">
            <v>2</v>
          </cell>
          <cell r="M81">
            <v>1</v>
          </cell>
          <cell r="N81">
            <v>0</v>
          </cell>
          <cell r="O81">
            <v>4</v>
          </cell>
          <cell r="P81">
            <v>2</v>
          </cell>
          <cell r="Q81">
            <v>7</v>
          </cell>
          <cell r="R81">
            <v>7</v>
          </cell>
        </row>
        <row r="82">
          <cell r="C82" t="str">
            <v>gh jDde ekxhy iqq"Bkojhy jdkuk dz-1 cjkscj tqG.As vko';d vkgs-</v>
          </cell>
          <cell r="Q82">
            <v>0</v>
          </cell>
          <cell r="R82">
            <v>1</v>
          </cell>
        </row>
        <row r="87">
          <cell r="I87" t="str">
            <v>Dy.Executive Engineer</v>
          </cell>
        </row>
        <row r="88">
          <cell r="I88" t="str">
            <v>M.H.S.D.P.E.Division Akola.</v>
          </cell>
        </row>
        <row r="89">
          <cell r="C89" t="str">
            <v xml:space="preserve">lwpuk %&amp; 1) T;k ckcrhr ladsrkad [Akrsfugk; cny.;kph 'AD;rk ukgh rs ladsrkad Nkiyays vkgsr vkf.A </v>
          </cell>
        </row>
        <row r="90">
          <cell r="C90" t="str">
            <v>T;k ckcrhr ladsrkad[Akrsfugk; cnyrkr R;kdfjrk umQ vaadkaP;k jdkU;kph tkxk eksdGh lksMysyh vkgs-</v>
          </cell>
        </row>
        <row r="91">
          <cell r="B91">
            <v>2</v>
          </cell>
          <cell r="C91" t="str">
            <v>I=A"B daezkd 1 ojhy vuqdzekd 7o 22 HaAjrkauk tj ijrkok  pkyw o"AkZpk vlsy rj ys[Akf'A"azaaaaaazaAZ ladsr gk</v>
          </cell>
        </row>
        <row r="92">
          <cell r="C92" t="str">
            <v>tesP;k ys[kkf'k"kkZpk vkgs-</v>
          </cell>
          <cell r="G92" t="str">
            <v xml:space="preserve">                                      Refund</v>
          </cell>
        </row>
        <row r="93">
          <cell r="B93">
            <v>3</v>
          </cell>
          <cell r="C93" t="str">
            <v>vuko';d rs [AksMqu Vkdk-</v>
          </cell>
        </row>
        <row r="94">
          <cell r="B94">
            <v>4</v>
          </cell>
          <cell r="C94" t="str">
            <v>brj lwpukadfjrk osru ns;dkph ewG izr igkoh-</v>
          </cell>
        </row>
        <row r="95">
          <cell r="B95">
            <v>5</v>
          </cell>
          <cell r="C95" t="str">
            <v>ys[Akf'A"AZ o loZ vkdMs baxzthr fygkosr-</v>
          </cell>
        </row>
        <row r="810">
          <cell r="I810" t="str">
            <v>Rs.</v>
          </cell>
        </row>
        <row r="811">
          <cell r="I811" t="str">
            <v>&amp; paise nil only</v>
          </cell>
        </row>
        <row r="812">
          <cell r="I812" t="str">
            <v>Rs.</v>
          </cell>
        </row>
        <row r="813">
          <cell r="I813" t="str">
            <v>&amp; paise nil only</v>
          </cell>
        </row>
        <row r="814">
          <cell r="I814" t="str">
            <v>Rs.eighty six thousand two hundred seventy four</v>
          </cell>
        </row>
        <row r="815">
          <cell r="I815" t="str">
            <v>&amp; paise nil only</v>
          </cell>
        </row>
        <row r="816">
          <cell r="I816" t="str">
            <v>Rs.four thousand one hundred forty</v>
          </cell>
        </row>
        <row r="817">
          <cell r="I817" t="str">
            <v>&amp; paise nil only</v>
          </cell>
        </row>
        <row r="819">
          <cell r="I819" t="str">
            <v>Rs.two hundred eighty nine</v>
          </cell>
        </row>
        <row r="820">
          <cell r="I820" t="str">
            <v>&amp; paise nil only</v>
          </cell>
        </row>
        <row r="821">
          <cell r="I821" t="str">
            <v>Rs.nil</v>
          </cell>
        </row>
        <row r="822">
          <cell r="I822" t="str">
            <v>&amp; paise nil only</v>
          </cell>
        </row>
        <row r="823">
          <cell r="I823" t="str">
            <v>Rs.two thousand five hundred</v>
          </cell>
        </row>
        <row r="824">
          <cell r="I824" t="str">
            <v>&amp; paise nil only</v>
          </cell>
        </row>
        <row r="825">
          <cell r="I825" t="str">
            <v>Rs.Fourteen thousand one hundred seventy five</v>
          </cell>
        </row>
        <row r="826">
          <cell r="I826" t="str">
            <v>&amp; paise nil only</v>
          </cell>
        </row>
        <row r="827">
          <cell r="I827" t="str">
            <v>Rs.seven thousand five hundred fifty</v>
          </cell>
        </row>
        <row r="828">
          <cell r="I828" t="str">
            <v>&amp; paise nil only</v>
          </cell>
        </row>
        <row r="829">
          <cell r="I829" t="str">
            <v>Rs.six thousand six hundred twenty five</v>
          </cell>
        </row>
        <row r="830">
          <cell r="I830" t="str">
            <v>&amp; paise nil only</v>
          </cell>
        </row>
        <row r="831">
          <cell r="I831" t="str">
            <v>Rs.eight thousand nine hundred ten</v>
          </cell>
        </row>
        <row r="832">
          <cell r="I832" t="str">
            <v>&amp; paise nil only</v>
          </cell>
        </row>
        <row r="833">
          <cell r="I833" t="str">
            <v>Rs.one hundred eighty</v>
          </cell>
        </row>
        <row r="834">
          <cell r="I834" t="str">
            <v>&amp; paise nil only</v>
          </cell>
        </row>
        <row r="835">
          <cell r="I835" t="str">
            <v>Rs.one thousand two hundred ten</v>
          </cell>
        </row>
        <row r="836">
          <cell r="I836" t="str">
            <v>&amp; paise nil only</v>
          </cell>
        </row>
        <row r="837">
          <cell r="I837" t="str">
            <v>Rs.nil</v>
          </cell>
        </row>
        <row r="838">
          <cell r="I838" t="str">
            <v>&amp; paise nil only</v>
          </cell>
        </row>
        <row r="839">
          <cell r="I839" t="str">
            <v>Rs.five hundred fifty</v>
          </cell>
        </row>
        <row r="840">
          <cell r="I840" t="str">
            <v>&amp; paise nil only</v>
          </cell>
        </row>
        <row r="841">
          <cell r="I841" t="str">
            <v>Rs.six hundred sixty five</v>
          </cell>
        </row>
        <row r="842">
          <cell r="I842" t="str">
            <v>&amp; paise nil only</v>
          </cell>
        </row>
        <row r="847">
          <cell r="I847" t="str">
            <v>Rs.nil</v>
          </cell>
        </row>
        <row r="848">
          <cell r="I848" t="str">
            <v>&amp; paise nil only</v>
          </cell>
        </row>
        <row r="852">
          <cell r="I852" t="str">
            <v>Rs.two thousand four hundred sixty</v>
          </cell>
        </row>
        <row r="853">
          <cell r="I853" t="str">
            <v>&amp; paise nil only</v>
          </cell>
        </row>
        <row r="856">
          <cell r="I856" t="str">
            <v>Rs.sixty</v>
          </cell>
        </row>
        <row r="857">
          <cell r="I857" t="str">
            <v>&amp; paise nil only</v>
          </cell>
        </row>
      </sheetData>
      <sheetData sheetId="20">
        <row r="2">
          <cell r="C2" t="str">
            <v>Accompaniment to Government Resolution building and</v>
          </cell>
        </row>
        <row r="3">
          <cell r="C3" t="str">
            <v>Communication Department No.NR-1961 F 29 July 1972</v>
          </cell>
        </row>
        <row r="4">
          <cell r="C4" t="str">
            <v xml:space="preserve">For the Schedule servant and Serivce charges </v>
          </cell>
          <cell r="I4" t="str">
            <v>0216 Housing Rent</v>
          </cell>
        </row>
        <row r="6">
          <cell r="C6" t="str">
            <v>Rent of Recovery of House Rent and Service charges from the staff of the</v>
          </cell>
        </row>
        <row r="7">
          <cell r="C7" t="str">
            <v xml:space="preserve">Executive Engineer </v>
          </cell>
        </row>
        <row r="8">
          <cell r="C8" t="str">
            <v xml:space="preserve">For the Month of </v>
          </cell>
          <cell r="E8" t="str">
            <v>10/2001 paid in 11/2001</v>
          </cell>
        </row>
        <row r="9">
          <cell r="B9" t="str">
            <v>Sr.No.</v>
          </cell>
          <cell r="C9" t="str">
            <v xml:space="preserve">          Name and Designation</v>
          </cell>
          <cell r="E9" t="str">
            <v>Period</v>
          </cell>
          <cell r="F9" t="str">
            <v>Rate of</v>
          </cell>
          <cell r="G9" t="str">
            <v>Particulars</v>
          </cell>
          <cell r="H9" t="str">
            <v>House</v>
          </cell>
          <cell r="I9" t="str">
            <v>Service</v>
          </cell>
          <cell r="J9" t="str">
            <v>Total</v>
          </cell>
          <cell r="K9" t="str">
            <v>Remarks</v>
          </cell>
        </row>
        <row r="10">
          <cell r="G10" t="str">
            <v>quarters</v>
          </cell>
          <cell r="H10" t="str">
            <v>Rent</v>
          </cell>
          <cell r="I10" t="str">
            <v>charges</v>
          </cell>
          <cell r="J10" t="str">
            <v>Dedu-</v>
          </cell>
          <cell r="K10" t="str">
            <v>of</v>
          </cell>
        </row>
        <row r="11">
          <cell r="G11" t="str">
            <v>accopied</v>
          </cell>
          <cell r="H11" t="str">
            <v>deduction</v>
          </cell>
          <cell r="I11" t="str">
            <v>deduction</v>
          </cell>
          <cell r="J11" t="str">
            <v>ction</v>
          </cell>
          <cell r="K11" t="str">
            <v>Office</v>
          </cell>
        </row>
        <row r="12">
          <cell r="G12" t="str">
            <v>location to</v>
          </cell>
        </row>
        <row r="14">
          <cell r="B14">
            <v>1</v>
          </cell>
          <cell r="E14">
            <v>3</v>
          </cell>
          <cell r="F14">
            <v>4</v>
          </cell>
          <cell r="G14">
            <v>5</v>
          </cell>
          <cell r="H14">
            <v>6</v>
          </cell>
          <cell r="I14">
            <v>7</v>
          </cell>
          <cell r="J14">
            <v>8</v>
          </cell>
          <cell r="K14">
            <v>9</v>
          </cell>
        </row>
        <row r="37">
          <cell r="C37">
            <v>0</v>
          </cell>
          <cell r="G37" t="str">
            <v>Total Rs.</v>
          </cell>
          <cell r="H37">
            <v>0</v>
          </cell>
          <cell r="I37">
            <v>0</v>
          </cell>
          <cell r="J37">
            <v>0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IL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ramodpur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62"/>
  <sheetViews>
    <sheetView view="pageBreakPreview" zoomScale="145" zoomScaleSheetLayoutView="145" workbookViewId="0">
      <selection activeCell="G12" sqref="G12"/>
    </sheetView>
  </sheetViews>
  <sheetFormatPr defaultColWidth="9.140625" defaultRowHeight="13.5" customHeight="1"/>
  <cols>
    <col min="1" max="1" width="4.140625" style="4" customWidth="1"/>
    <col min="2" max="2" width="5.28515625" style="4" customWidth="1"/>
    <col min="3" max="3" width="11.42578125" style="4" customWidth="1"/>
    <col min="4" max="4" width="4" style="4" customWidth="1"/>
    <col min="5" max="5" width="10.5703125" style="4" customWidth="1"/>
    <col min="6" max="6" width="6.5703125" style="4" customWidth="1"/>
    <col min="7" max="7" width="11.140625" style="4" customWidth="1"/>
    <col min="8" max="8" width="11.7109375" style="4" customWidth="1"/>
    <col min="9" max="9" width="5.85546875" style="4" customWidth="1"/>
    <col min="10" max="10" width="9.28515625" style="4" customWidth="1"/>
    <col min="11" max="11" width="10.7109375" style="4" customWidth="1"/>
    <col min="12" max="12" width="11.7109375" style="4" customWidth="1"/>
    <col min="13" max="14" width="13.28515625" style="4" customWidth="1"/>
    <col min="15" max="15" width="13.42578125" style="4" customWidth="1"/>
    <col min="16" max="16" width="8.140625" style="4" customWidth="1"/>
    <col min="17" max="18" width="9.140625" style="4"/>
    <col min="19" max="19" width="11.7109375" style="4" bestFit="1" customWidth="1"/>
    <col min="20" max="20" width="10.28515625" style="4" bestFit="1" customWidth="1"/>
    <col min="21" max="21" width="2.85546875" style="4" customWidth="1"/>
    <col min="22" max="16384" width="9.140625" style="4"/>
  </cols>
  <sheetData>
    <row r="1" spans="1:19" ht="19.5" customHeight="1">
      <c r="A1" s="215" t="s">
        <v>153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8"/>
      <c r="N1" s="8"/>
      <c r="O1" s="8"/>
      <c r="P1" s="8"/>
      <c r="Q1" s="9"/>
      <c r="R1" s="10"/>
      <c r="S1" s="11"/>
    </row>
    <row r="2" spans="1:19" ht="13.5" customHeight="1">
      <c r="A2" s="215" t="s">
        <v>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8"/>
      <c r="N2" s="8"/>
      <c r="O2" s="8"/>
      <c r="P2" s="8"/>
      <c r="Q2" s="12"/>
      <c r="R2" s="13"/>
      <c r="S2" s="3"/>
    </row>
    <row r="3" spans="1:19" ht="22.5" customHeight="1">
      <c r="A3" s="216" t="s">
        <v>155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8"/>
      <c r="N3" s="8"/>
      <c r="O3" s="8"/>
      <c r="P3" s="8"/>
      <c r="Q3" s="12"/>
      <c r="R3" s="13"/>
      <c r="S3" s="178"/>
    </row>
    <row r="4" spans="1:19" ht="3.75" customHeight="1" thickBot="1">
      <c r="Q4" s="12"/>
      <c r="R4" s="13"/>
      <c r="S4" s="3"/>
    </row>
    <row r="5" spans="1:19" ht="18" customHeight="1">
      <c r="A5" s="14" t="s">
        <v>5</v>
      </c>
      <c r="B5" s="15" t="s">
        <v>6</v>
      </c>
      <c r="C5" s="16"/>
      <c r="D5" s="16"/>
      <c r="E5" s="16"/>
      <c r="F5" s="16"/>
      <c r="G5" s="16"/>
      <c r="H5" s="16"/>
      <c r="I5" s="16"/>
      <c r="J5" s="16"/>
      <c r="K5" s="16"/>
      <c r="L5" s="17"/>
      <c r="Q5" s="3"/>
      <c r="R5" s="13"/>
      <c r="S5" s="3"/>
    </row>
    <row r="6" spans="1:19" ht="22.5" customHeight="1">
      <c r="A6" s="18"/>
      <c r="B6" s="19" t="s">
        <v>7</v>
      </c>
      <c r="C6" s="167">
        <v>0</v>
      </c>
      <c r="D6" s="21"/>
      <c r="E6" s="20"/>
      <c r="F6" s="21" t="s">
        <v>8</v>
      </c>
      <c r="G6" s="167">
        <v>0</v>
      </c>
      <c r="H6" s="21" t="s">
        <v>1</v>
      </c>
      <c r="I6" s="217">
        <v>0</v>
      </c>
      <c r="J6" s="218"/>
      <c r="K6" s="22" t="s">
        <v>9</v>
      </c>
      <c r="L6" s="168">
        <v>0</v>
      </c>
      <c r="Q6" s="12"/>
      <c r="R6" s="13"/>
      <c r="S6" s="3"/>
    </row>
    <row r="7" spans="1:19" ht="36" customHeight="1" thickBot="1">
      <c r="A7" s="23"/>
      <c r="B7" s="24" t="s">
        <v>10</v>
      </c>
      <c r="C7" s="169">
        <v>0</v>
      </c>
      <c r="D7" s="25" t="s">
        <v>2</v>
      </c>
      <c r="E7" s="170">
        <v>0</v>
      </c>
      <c r="F7" s="26" t="s">
        <v>11</v>
      </c>
      <c r="G7" s="169">
        <v>0</v>
      </c>
      <c r="H7" s="27" t="s">
        <v>12</v>
      </c>
      <c r="I7" s="213">
        <v>0</v>
      </c>
      <c r="J7" s="214"/>
      <c r="K7" s="28" t="s">
        <v>13</v>
      </c>
      <c r="L7" s="29">
        <f>SUM(C6+E6+G6+I6+C7+E7+G7+I7+L6)</f>
        <v>0</v>
      </c>
      <c r="M7" s="4" t="s">
        <v>14</v>
      </c>
      <c r="N7" s="30" t="e">
        <f>+L7-#REF!</f>
        <v>#REF!</v>
      </c>
      <c r="Q7" s="3"/>
      <c r="R7" s="13"/>
      <c r="S7" s="3"/>
    </row>
    <row r="8" spans="1:19" ht="13.5" customHeight="1" thickBot="1">
      <c r="A8" s="14"/>
      <c r="B8" s="15" t="s">
        <v>15</v>
      </c>
      <c r="C8" s="31"/>
      <c r="D8" s="32"/>
      <c r="E8" s="32"/>
      <c r="F8" s="33"/>
      <c r="G8" s="31"/>
      <c r="H8" s="34"/>
      <c r="I8" s="31"/>
      <c r="J8" s="31"/>
      <c r="K8" s="35"/>
      <c r="L8" s="36">
        <v>50000</v>
      </c>
      <c r="Q8" s="12"/>
      <c r="R8" s="13"/>
      <c r="S8" s="3"/>
    </row>
    <row r="9" spans="1:19" ht="20.25" customHeight="1" thickBot="1">
      <c r="A9" s="14" t="s">
        <v>16</v>
      </c>
      <c r="B9" s="15" t="s">
        <v>17</v>
      </c>
      <c r="C9" s="16"/>
      <c r="D9" s="16"/>
      <c r="E9" s="16"/>
      <c r="F9" s="16"/>
      <c r="G9" s="37"/>
      <c r="H9" s="37"/>
      <c r="I9" s="37"/>
      <c r="J9" s="37"/>
      <c r="K9" s="37"/>
      <c r="L9" s="38">
        <f>+L7-L8</f>
        <v>-50000</v>
      </c>
      <c r="N9" s="30">
        <f>ROUND((C6+E6+G6)*0.4,0)</f>
        <v>0</v>
      </c>
      <c r="O9" s="30">
        <f>+N9</f>
        <v>0</v>
      </c>
      <c r="Q9" s="3"/>
      <c r="R9" s="13"/>
      <c r="S9" s="3"/>
    </row>
    <row r="10" spans="1:19" ht="20.25" customHeight="1">
      <c r="A10" s="39" t="s">
        <v>18</v>
      </c>
      <c r="B10" s="203" t="s">
        <v>19</v>
      </c>
      <c r="C10" s="203"/>
      <c r="D10" s="203"/>
      <c r="E10" s="203"/>
      <c r="F10" s="203"/>
      <c r="G10" s="40">
        <v>0</v>
      </c>
      <c r="H10" s="203" t="s">
        <v>20</v>
      </c>
      <c r="I10" s="203"/>
      <c r="J10" s="203"/>
      <c r="K10" s="203"/>
      <c r="L10" s="21">
        <v>0</v>
      </c>
      <c r="N10" s="4">
        <f>IF(N9&gt;C7,C7,N9)</f>
        <v>0</v>
      </c>
      <c r="O10" s="30">
        <f>+C7</f>
        <v>0</v>
      </c>
      <c r="Q10" s="12"/>
      <c r="R10" s="13"/>
      <c r="S10" s="3"/>
    </row>
    <row r="11" spans="1:19" ht="20.25" customHeight="1">
      <c r="A11" s="39" t="s">
        <v>21</v>
      </c>
      <c r="B11" s="203" t="s">
        <v>22</v>
      </c>
      <c r="C11" s="203"/>
      <c r="D11" s="203"/>
      <c r="E11" s="203"/>
      <c r="F11" s="203"/>
      <c r="G11" s="21">
        <v>2500</v>
      </c>
      <c r="H11" s="203" t="s">
        <v>23</v>
      </c>
      <c r="I11" s="203"/>
      <c r="J11" s="203"/>
      <c r="K11" s="203"/>
      <c r="L11" s="41">
        <v>0</v>
      </c>
      <c r="O11" s="4" t="e">
        <f>+#REF!-O16</f>
        <v>#REF!</v>
      </c>
      <c r="Q11" s="3"/>
      <c r="R11" s="13"/>
      <c r="S11" s="3"/>
    </row>
    <row r="12" spans="1:19" ht="20.25" customHeight="1">
      <c r="A12" s="39" t="s">
        <v>24</v>
      </c>
      <c r="B12" s="203" t="s">
        <v>25</v>
      </c>
      <c r="C12" s="203"/>
      <c r="D12" s="203"/>
      <c r="E12" s="203"/>
      <c r="F12" s="203"/>
      <c r="G12" s="183">
        <v>0</v>
      </c>
      <c r="H12" s="42" t="s">
        <v>26</v>
      </c>
      <c r="I12" s="43"/>
      <c r="J12" s="43"/>
      <c r="K12" s="43"/>
      <c r="L12" s="21">
        <v>0</v>
      </c>
      <c r="O12" s="30" t="e">
        <f>MIN(O9:O11)</f>
        <v>#REF!</v>
      </c>
      <c r="Q12" s="12"/>
      <c r="R12" s="13"/>
      <c r="S12" s="3"/>
    </row>
    <row r="13" spans="1:19" thickBot="1">
      <c r="A13" s="44"/>
      <c r="B13" s="45"/>
      <c r="C13" s="45"/>
      <c r="D13" s="45"/>
      <c r="E13" s="45"/>
      <c r="F13" s="45"/>
      <c r="G13" s="46"/>
      <c r="H13" s="45"/>
      <c r="I13" s="45"/>
      <c r="J13" s="45"/>
      <c r="K13" s="47" t="s">
        <v>27</v>
      </c>
      <c r="L13" s="48">
        <f>SUM(+G11+G12+L10+L12+L11+G10)</f>
        <v>2500</v>
      </c>
      <c r="Q13" s="3"/>
      <c r="R13" s="13"/>
      <c r="S13" s="3"/>
    </row>
    <row r="14" spans="1:19" ht="13.5" customHeight="1" thickBot="1">
      <c r="A14" s="3" t="s">
        <v>28</v>
      </c>
      <c r="B14" s="49" t="s">
        <v>29</v>
      </c>
      <c r="G14" s="50"/>
      <c r="K14" s="51"/>
      <c r="L14" s="49"/>
      <c r="N14" s="4" t="e">
        <f>+#REF!</f>
        <v>#REF!</v>
      </c>
      <c r="R14" s="52"/>
    </row>
    <row r="15" spans="1:19" ht="21" customHeight="1">
      <c r="A15" s="53" t="s">
        <v>18</v>
      </c>
      <c r="B15" s="204" t="s">
        <v>30</v>
      </c>
      <c r="C15" s="204"/>
      <c r="D15" s="204"/>
      <c r="E15" s="204"/>
      <c r="F15" s="204"/>
      <c r="G15" s="54">
        <v>0</v>
      </c>
      <c r="H15" s="205" t="s">
        <v>31</v>
      </c>
      <c r="I15" s="206"/>
      <c r="J15" s="54">
        <v>0</v>
      </c>
      <c r="K15" s="16"/>
      <c r="L15" s="17"/>
      <c r="N15" s="30"/>
    </row>
    <row r="16" spans="1:19" ht="17.25" customHeight="1">
      <c r="A16" s="55" t="s">
        <v>32</v>
      </c>
      <c r="B16" s="203" t="s">
        <v>33</v>
      </c>
      <c r="C16" s="203"/>
      <c r="D16" s="203"/>
      <c r="E16" s="203"/>
      <c r="F16" s="203"/>
      <c r="G16" s="20">
        <v>0</v>
      </c>
      <c r="H16" s="207" t="s">
        <v>34</v>
      </c>
      <c r="I16" s="208"/>
      <c r="J16" s="20">
        <v>0</v>
      </c>
      <c r="L16" s="56"/>
      <c r="N16" s="57">
        <v>0.1</v>
      </c>
      <c r="O16" s="4">
        <f>ROUND((C6+G6)*0.1,0)</f>
        <v>0</v>
      </c>
    </row>
    <row r="17" spans="1:18" ht="17.25" customHeight="1">
      <c r="A17" s="58" t="s">
        <v>35</v>
      </c>
      <c r="B17" s="203" t="s">
        <v>36</v>
      </c>
      <c r="C17" s="203"/>
      <c r="D17" s="203"/>
      <c r="E17" s="203"/>
      <c r="F17" s="203"/>
      <c r="G17" s="59">
        <v>0</v>
      </c>
      <c r="H17" s="209"/>
      <c r="I17" s="210"/>
      <c r="J17" s="60"/>
      <c r="K17" s="61" t="s">
        <v>37</v>
      </c>
      <c r="L17" s="62">
        <f>SUM(+G15+G16+G17+J15+J16)</f>
        <v>0</v>
      </c>
      <c r="Q17" s="49"/>
      <c r="R17" s="49"/>
    </row>
    <row r="18" spans="1:18" ht="17.25" customHeight="1" thickBot="1">
      <c r="A18" s="63"/>
      <c r="B18" s="64"/>
      <c r="C18" s="64"/>
      <c r="D18" s="65"/>
      <c r="E18" s="66" t="s">
        <v>38</v>
      </c>
      <c r="F18" s="64"/>
      <c r="G18" s="211">
        <f>(L9-L13)+L17</f>
        <v>-52500</v>
      </c>
      <c r="H18" s="212"/>
      <c r="I18" s="67"/>
      <c r="J18" s="45"/>
      <c r="K18" s="68" t="s">
        <v>39</v>
      </c>
      <c r="L18" s="29" t="e">
        <f>CEILING(G18,10)</f>
        <v>#NUM!</v>
      </c>
      <c r="N18" s="49"/>
      <c r="O18" s="49"/>
      <c r="Q18" s="49"/>
      <c r="R18" s="49"/>
    </row>
    <row r="19" spans="1:18" ht="13.5" customHeight="1" thickBot="1">
      <c r="A19" s="3" t="s">
        <v>40</v>
      </c>
      <c r="B19" s="49" t="s">
        <v>41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Q19" s="49"/>
      <c r="R19" s="49"/>
    </row>
    <row r="20" spans="1:18" ht="13.5" customHeight="1">
      <c r="A20" s="69"/>
      <c r="B20" s="200" t="s">
        <v>42</v>
      </c>
      <c r="C20" s="200"/>
      <c r="D20" s="16"/>
      <c r="E20" s="16"/>
      <c r="F20" s="16"/>
      <c r="G20" s="16"/>
      <c r="H20" s="16"/>
      <c r="I20" s="16"/>
      <c r="J20" s="16"/>
      <c r="K20" s="16"/>
      <c r="L20" s="17"/>
      <c r="Q20" s="49"/>
      <c r="R20" s="49"/>
    </row>
    <row r="21" spans="1:18" ht="13.5" customHeight="1">
      <c r="A21" s="58"/>
      <c r="B21" s="70"/>
      <c r="C21" s="70"/>
      <c r="L21" s="56"/>
      <c r="O21" s="4">
        <v>450</v>
      </c>
      <c r="Q21" s="49"/>
      <c r="R21" s="49"/>
    </row>
    <row r="22" spans="1:18" ht="13.5" customHeight="1">
      <c r="A22" s="71">
        <v>1</v>
      </c>
      <c r="B22" s="187" t="s">
        <v>43</v>
      </c>
      <c r="C22" s="187"/>
      <c r="D22" s="195"/>
      <c r="E22" s="171">
        <v>0</v>
      </c>
      <c r="F22" s="189" t="s">
        <v>44</v>
      </c>
      <c r="G22" s="188"/>
      <c r="H22" s="167">
        <v>0</v>
      </c>
      <c r="I22" s="189" t="s">
        <v>45</v>
      </c>
      <c r="J22" s="188"/>
      <c r="K22" s="167">
        <v>0</v>
      </c>
      <c r="L22" s="72"/>
      <c r="O22" s="4">
        <v>600</v>
      </c>
    </row>
    <row r="23" spans="1:18" ht="16.5" customHeight="1">
      <c r="A23" s="71">
        <v>4</v>
      </c>
      <c r="B23" s="187" t="s">
        <v>46</v>
      </c>
      <c r="C23" s="187"/>
      <c r="D23" s="195"/>
      <c r="E23" s="167">
        <v>0</v>
      </c>
      <c r="F23" s="189" t="s">
        <v>47</v>
      </c>
      <c r="G23" s="188"/>
      <c r="H23" s="167">
        <v>0</v>
      </c>
      <c r="I23" s="189" t="s">
        <v>48</v>
      </c>
      <c r="J23" s="188"/>
      <c r="K23" s="167">
        <v>0</v>
      </c>
      <c r="L23" s="72"/>
      <c r="O23" s="61">
        <v>750</v>
      </c>
    </row>
    <row r="24" spans="1:18" ht="16.5" customHeight="1">
      <c r="A24" s="71">
        <v>7</v>
      </c>
      <c r="B24" s="187" t="s">
        <v>49</v>
      </c>
      <c r="C24" s="187"/>
      <c r="D24" s="195"/>
      <c r="E24" s="167">
        <v>0</v>
      </c>
      <c r="F24" s="189" t="s">
        <v>50</v>
      </c>
      <c r="G24" s="188"/>
      <c r="H24" s="168">
        <v>0</v>
      </c>
      <c r="I24" s="189" t="s">
        <v>51</v>
      </c>
      <c r="J24" s="188"/>
      <c r="K24" s="167">
        <v>0</v>
      </c>
      <c r="L24" s="72"/>
      <c r="O24" s="4">
        <v>0</v>
      </c>
    </row>
    <row r="25" spans="1:18" ht="16.5" customHeight="1">
      <c r="A25" s="71">
        <v>10</v>
      </c>
      <c r="B25" s="187" t="s">
        <v>52</v>
      </c>
      <c r="C25" s="187"/>
      <c r="D25" s="195"/>
      <c r="E25" s="167">
        <v>0</v>
      </c>
      <c r="F25" s="189" t="s">
        <v>53</v>
      </c>
      <c r="G25" s="188"/>
      <c r="H25" s="167">
        <v>0</v>
      </c>
      <c r="I25" s="189" t="s">
        <v>54</v>
      </c>
      <c r="J25" s="188"/>
      <c r="K25" s="167">
        <v>0</v>
      </c>
      <c r="L25" s="72"/>
    </row>
    <row r="26" spans="1:18" ht="24" customHeight="1">
      <c r="A26" s="71">
        <v>13</v>
      </c>
      <c r="B26" s="187" t="s">
        <v>55</v>
      </c>
      <c r="C26" s="187"/>
      <c r="D26" s="195"/>
      <c r="E26" s="171">
        <v>0</v>
      </c>
      <c r="F26" s="196" t="s">
        <v>56</v>
      </c>
      <c r="G26" s="197"/>
      <c r="H26" s="172">
        <v>0</v>
      </c>
      <c r="I26" s="198" t="s">
        <v>57</v>
      </c>
      <c r="J26" s="199"/>
      <c r="K26" s="172">
        <v>0</v>
      </c>
      <c r="L26" s="73">
        <f>SUM(E22+E23+E25+H22+H23+K22+E24+K25+K23+H24+H25+H26+K24+E26)</f>
        <v>0</v>
      </c>
    </row>
    <row r="27" spans="1:18" ht="21.75" customHeight="1" thickBot="1">
      <c r="A27" s="74"/>
      <c r="B27" s="45"/>
      <c r="C27" s="45"/>
      <c r="D27" s="45"/>
      <c r="E27" s="75"/>
      <c r="F27" s="74"/>
      <c r="G27" s="45"/>
      <c r="H27" s="42"/>
      <c r="I27" s="76"/>
      <c r="J27" s="43"/>
      <c r="K27" s="77" t="s">
        <v>58</v>
      </c>
      <c r="L27" s="78">
        <f>IF(L26&lt;150001,L26,150000)</f>
        <v>0</v>
      </c>
      <c r="N27" s="30"/>
    </row>
    <row r="28" spans="1:18" ht="13.5" customHeight="1">
      <c r="I28" s="70"/>
      <c r="J28" s="7" t="s">
        <v>59</v>
      </c>
      <c r="K28" s="79"/>
      <c r="L28" s="182">
        <f>+I7</f>
        <v>0</v>
      </c>
    </row>
    <row r="29" spans="1:18" ht="13.5" customHeight="1">
      <c r="I29" s="70"/>
      <c r="J29" s="7" t="s">
        <v>60</v>
      </c>
      <c r="K29" s="20">
        <v>0</v>
      </c>
      <c r="L29" s="182">
        <v>0</v>
      </c>
      <c r="M29" s="30"/>
    </row>
    <row r="30" spans="1:18" ht="13.5" customHeight="1">
      <c r="I30" s="70"/>
      <c r="J30" s="81"/>
      <c r="K30" s="31" t="s">
        <v>152</v>
      </c>
      <c r="L30" s="80" t="e">
        <f>+L18-L27-L28-L29</f>
        <v>#NUM!</v>
      </c>
      <c r="O30" s="30"/>
    </row>
    <row r="31" spans="1:18" ht="13.5" customHeight="1" thickBot="1">
      <c r="A31" s="7" t="s">
        <v>61</v>
      </c>
      <c r="B31" s="4" t="s">
        <v>62</v>
      </c>
      <c r="J31" s="7"/>
      <c r="L31" s="82"/>
      <c r="O31" s="30"/>
    </row>
    <row r="32" spans="1:18" ht="13.5" customHeight="1">
      <c r="A32" s="53">
        <v>1</v>
      </c>
      <c r="B32" s="200" t="s">
        <v>63</v>
      </c>
      <c r="C32" s="200"/>
      <c r="D32" s="200"/>
      <c r="E32" s="200"/>
      <c r="F32" s="200"/>
      <c r="G32" s="201"/>
      <c r="H32" s="173">
        <v>0</v>
      </c>
      <c r="I32" s="202" t="s">
        <v>64</v>
      </c>
      <c r="J32" s="200"/>
      <c r="K32" s="201"/>
      <c r="L32" s="175">
        <v>0</v>
      </c>
    </row>
    <row r="33" spans="1:28" ht="17.25" customHeight="1">
      <c r="A33" s="55">
        <v>3</v>
      </c>
      <c r="B33" s="187" t="s">
        <v>65</v>
      </c>
      <c r="C33" s="187"/>
      <c r="D33" s="187"/>
      <c r="E33" s="187"/>
      <c r="F33" s="187"/>
      <c r="G33" s="188"/>
      <c r="H33" s="174">
        <v>0</v>
      </c>
      <c r="I33" s="189" t="s">
        <v>66</v>
      </c>
      <c r="J33" s="187"/>
      <c r="K33" s="188"/>
      <c r="L33" s="176">
        <v>0</v>
      </c>
      <c r="M33" s="4" t="e">
        <f>ROUND((+#REF!+#REF!)*1/30,0)</f>
        <v>#REF!</v>
      </c>
    </row>
    <row r="34" spans="1:28" ht="17.25" customHeight="1">
      <c r="A34" s="55">
        <v>5</v>
      </c>
      <c r="B34" s="187" t="s">
        <v>67</v>
      </c>
      <c r="C34" s="187"/>
      <c r="D34" s="187"/>
      <c r="E34" s="187"/>
      <c r="F34" s="187"/>
      <c r="G34" s="188"/>
      <c r="H34" s="174">
        <v>0</v>
      </c>
      <c r="I34" s="189" t="s">
        <v>68</v>
      </c>
      <c r="J34" s="187"/>
      <c r="K34" s="188"/>
      <c r="L34" s="176">
        <v>0</v>
      </c>
    </row>
    <row r="35" spans="1:28" ht="17.25" customHeight="1">
      <c r="A35" s="55">
        <v>7</v>
      </c>
      <c r="B35" s="187" t="s">
        <v>69</v>
      </c>
      <c r="C35" s="187"/>
      <c r="D35" s="187"/>
      <c r="E35" s="187"/>
      <c r="F35" s="187"/>
      <c r="G35" s="188"/>
      <c r="H35" s="174">
        <v>0</v>
      </c>
      <c r="I35" s="189" t="s">
        <v>70</v>
      </c>
      <c r="J35" s="187"/>
      <c r="K35" s="188"/>
      <c r="L35" s="176">
        <v>0</v>
      </c>
    </row>
    <row r="36" spans="1:28" ht="17.25" customHeight="1">
      <c r="A36" s="55">
        <v>9</v>
      </c>
      <c r="B36" s="187" t="s">
        <v>71</v>
      </c>
      <c r="C36" s="187"/>
      <c r="D36" s="187"/>
      <c r="E36" s="187"/>
      <c r="F36" s="187"/>
      <c r="G36" s="188"/>
      <c r="H36" s="83">
        <f>IF(J15&gt;10000,10000,J15)</f>
        <v>0</v>
      </c>
      <c r="I36" s="189" t="s">
        <v>72</v>
      </c>
      <c r="J36" s="187"/>
      <c r="K36" s="188"/>
      <c r="L36" s="84">
        <v>0</v>
      </c>
    </row>
    <row r="37" spans="1:28" ht="17.25" customHeight="1">
      <c r="A37" s="85">
        <v>11</v>
      </c>
      <c r="B37" s="190" t="s">
        <v>73</v>
      </c>
      <c r="C37" s="190"/>
      <c r="D37" s="190"/>
      <c r="E37" s="190"/>
      <c r="F37" s="190"/>
      <c r="G37" s="191"/>
      <c r="H37" s="86"/>
      <c r="I37" s="87"/>
      <c r="J37" s="87"/>
      <c r="K37" s="88" t="s">
        <v>3</v>
      </c>
      <c r="L37" s="78">
        <f>SUM(H32+H33+H34+H35+H36+L32+L33+L34+L35+L36+H37)</f>
        <v>0</v>
      </c>
      <c r="S37" s="30"/>
      <c r="T37" s="30"/>
    </row>
    <row r="38" spans="1:28" ht="17.25" customHeight="1" thickBot="1">
      <c r="A38" s="55"/>
      <c r="K38" s="89" t="s">
        <v>74</v>
      </c>
      <c r="L38" s="78">
        <f>L37</f>
        <v>0</v>
      </c>
    </row>
    <row r="39" spans="1:28" ht="13.5" customHeight="1" thickBot="1">
      <c r="A39" s="90"/>
      <c r="B39" s="45"/>
      <c r="C39" s="45"/>
      <c r="D39" s="67"/>
      <c r="E39" s="45"/>
      <c r="F39" s="45"/>
      <c r="G39" s="45"/>
      <c r="H39" s="45"/>
      <c r="I39" s="67"/>
      <c r="J39" s="45"/>
      <c r="K39" s="192" t="e">
        <f>+L30-L38</f>
        <v>#NUM!</v>
      </c>
      <c r="L39" s="193"/>
    </row>
    <row r="40" spans="1:28" ht="13.5" customHeight="1">
      <c r="A40" s="7"/>
      <c r="D40" s="49"/>
      <c r="I40" s="49"/>
      <c r="L40" s="49"/>
      <c r="N40" s="91"/>
      <c r="Q40" s="92"/>
    </row>
    <row r="41" spans="1:28" ht="15.75" customHeight="1">
      <c r="A41" s="93" t="s">
        <v>75</v>
      </c>
      <c r="B41" s="94" t="s">
        <v>76</v>
      </c>
      <c r="C41" s="95"/>
      <c r="D41" s="95"/>
      <c r="E41" s="95"/>
      <c r="F41" s="95"/>
      <c r="G41" s="95"/>
      <c r="H41" s="96"/>
      <c r="I41" s="97"/>
      <c r="J41" s="194" t="e">
        <f>+K39</f>
        <v>#NUM!</v>
      </c>
      <c r="K41" s="194"/>
      <c r="M41" s="30"/>
      <c r="N41" s="49"/>
    </row>
    <row r="42" spans="1:28" ht="15" customHeight="1">
      <c r="A42" s="98" t="s">
        <v>77</v>
      </c>
      <c r="B42" s="99" t="s">
        <v>78</v>
      </c>
      <c r="C42" s="100"/>
      <c r="D42" s="101"/>
      <c r="E42" s="102"/>
      <c r="F42" s="102"/>
      <c r="G42" s="102"/>
      <c r="H42" s="100"/>
      <c r="I42" s="103"/>
      <c r="J42" s="185" t="e">
        <f>VLOOKUP(J41,Q44:R48,2)</f>
        <v>#NUM!</v>
      </c>
      <c r="K42" s="185"/>
      <c r="L42" s="91" t="e">
        <f>ROUND(IF(J41&lt;=250000,0,IF(J41&lt;=500000,((J41-250000)*0.05),IF(J41&lt;=1000000,((J41-500000)*0.2+12500),IF(J41&gt;=1000001,((J41-1000000)*0.3+112500),0)))),0)</f>
        <v>#NUM!</v>
      </c>
    </row>
    <row r="43" spans="1:28" ht="15" customHeight="1">
      <c r="A43" s="98" t="s">
        <v>79</v>
      </c>
      <c r="B43" s="99" t="s">
        <v>80</v>
      </c>
      <c r="C43" s="102"/>
      <c r="D43" s="101"/>
      <c r="E43" s="102"/>
      <c r="F43" s="102"/>
      <c r="G43" s="102"/>
      <c r="H43" s="100"/>
      <c r="I43" s="104"/>
      <c r="J43" s="185" t="e">
        <f>IF(Q49=0,0,R50)</f>
        <v>#NUM!</v>
      </c>
      <c r="K43" s="185"/>
      <c r="L43" s="105"/>
    </row>
    <row r="44" spans="1:28" ht="15" customHeight="1">
      <c r="A44" s="98" t="s">
        <v>81</v>
      </c>
      <c r="B44" s="106" t="s">
        <v>82</v>
      </c>
      <c r="C44" s="102"/>
      <c r="D44" s="101"/>
      <c r="E44" s="102"/>
      <c r="F44" s="102"/>
      <c r="G44" s="102"/>
      <c r="H44" s="100"/>
      <c r="I44" s="103"/>
      <c r="J44" s="185" t="e">
        <f>J42-J43</f>
        <v>#NUM!</v>
      </c>
      <c r="K44" s="185"/>
      <c r="L44" s="107"/>
      <c r="Q44" s="49">
        <v>0</v>
      </c>
    </row>
    <row r="45" spans="1:28" ht="15" customHeight="1">
      <c r="A45" s="98" t="s">
        <v>83</v>
      </c>
      <c r="B45" s="106" t="s">
        <v>84</v>
      </c>
      <c r="C45" s="100"/>
      <c r="D45" s="100"/>
      <c r="E45" s="100"/>
      <c r="F45" s="100"/>
      <c r="G45" s="100"/>
      <c r="H45" s="100"/>
      <c r="I45" s="104"/>
      <c r="J45" s="185" t="e">
        <f>ROUND(J44*4/100,0)</f>
        <v>#NUM!</v>
      </c>
      <c r="K45" s="185"/>
      <c r="L45" s="105"/>
      <c r="Q45" s="49">
        <v>250000</v>
      </c>
      <c r="R45" s="49">
        <v>0</v>
      </c>
      <c r="T45" s="49"/>
      <c r="U45" s="49"/>
      <c r="V45" s="49" t="s">
        <v>85</v>
      </c>
      <c r="W45" s="49"/>
      <c r="X45" s="49"/>
      <c r="Y45" s="49"/>
      <c r="Z45" s="49"/>
      <c r="AA45" s="49"/>
      <c r="AB45" s="49"/>
    </row>
    <row r="46" spans="1:28" ht="15" customHeight="1">
      <c r="A46" s="98" t="s">
        <v>86</v>
      </c>
      <c r="B46" s="99" t="s">
        <v>87</v>
      </c>
      <c r="C46" s="102"/>
      <c r="D46" s="102"/>
      <c r="E46" s="102"/>
      <c r="F46" s="102"/>
      <c r="G46" s="102"/>
      <c r="H46" s="100"/>
      <c r="I46" s="103"/>
      <c r="J46" s="185" t="e">
        <f>J44+J45</f>
        <v>#NUM!</v>
      </c>
      <c r="K46" s="185"/>
      <c r="L46" s="107"/>
      <c r="Q46" s="49">
        <v>500000</v>
      </c>
      <c r="R46" s="49" t="e">
        <f>ROUND((J41-250000)*0.05,0)</f>
        <v>#NUM!</v>
      </c>
      <c r="S46" s="49"/>
      <c r="U46" s="49" t="s">
        <v>88</v>
      </c>
      <c r="V46" s="49" t="s">
        <v>89</v>
      </c>
      <c r="W46" s="49"/>
      <c r="X46" s="49"/>
      <c r="Y46" s="49"/>
      <c r="Z46" s="108"/>
      <c r="AA46" s="108"/>
      <c r="AB46" s="108">
        <v>0</v>
      </c>
    </row>
    <row r="47" spans="1:28" ht="15" customHeight="1">
      <c r="A47" s="98" t="s">
        <v>90</v>
      </c>
      <c r="B47" s="106" t="s">
        <v>91</v>
      </c>
      <c r="C47" s="100"/>
      <c r="D47" s="100"/>
      <c r="E47" s="100"/>
      <c r="F47" s="100"/>
      <c r="G47" s="100"/>
      <c r="H47" s="100"/>
      <c r="I47" s="104"/>
      <c r="J47" s="185">
        <v>0</v>
      </c>
      <c r="K47" s="185"/>
      <c r="L47" s="105"/>
      <c r="Q47" s="49">
        <v>500001</v>
      </c>
      <c r="R47" s="49" t="e">
        <f>ROUND((J41-500000)*0.2+12500,0)</f>
        <v>#NUM!</v>
      </c>
      <c r="S47" s="49"/>
      <c r="U47" s="49" t="s">
        <v>92</v>
      </c>
      <c r="V47" s="49" t="s">
        <v>93</v>
      </c>
      <c r="W47" s="49"/>
      <c r="X47" s="49"/>
      <c r="Y47" s="49"/>
      <c r="Z47" s="108" t="e">
        <f>IF(J41&gt;250000,(J41-250000)*5%,0)</f>
        <v>#NUM!</v>
      </c>
      <c r="AA47" s="108"/>
      <c r="AB47" s="108" t="e">
        <f>IF(Z47&gt;12500,12500,Z47)</f>
        <v>#NUM!</v>
      </c>
    </row>
    <row r="48" spans="1:28" ht="15" customHeight="1">
      <c r="A48" s="98" t="s">
        <v>94</v>
      </c>
      <c r="B48" s="109" t="s">
        <v>95</v>
      </c>
      <c r="C48" s="102"/>
      <c r="D48" s="102"/>
      <c r="E48" s="102"/>
      <c r="F48" s="102"/>
      <c r="G48" s="102"/>
      <c r="H48" s="100"/>
      <c r="I48" s="110"/>
      <c r="J48" s="185" t="e">
        <f>+J46-J47</f>
        <v>#NUM!</v>
      </c>
      <c r="K48" s="185"/>
      <c r="L48" s="49"/>
      <c r="Q48" s="4">
        <v>1000000</v>
      </c>
      <c r="R48" s="49" t="e">
        <f>ROUND((J41-1000000)*0.3+112500,0)</f>
        <v>#NUM!</v>
      </c>
      <c r="S48" s="49"/>
      <c r="U48" s="49" t="s">
        <v>96</v>
      </c>
      <c r="V48" s="49" t="s">
        <v>97</v>
      </c>
      <c r="W48" s="49"/>
      <c r="X48" s="49"/>
      <c r="Y48" s="49"/>
      <c r="Z48" s="108" t="e">
        <f>IF(J41&gt;500000,(J41-500000)*20%,0)</f>
        <v>#NUM!</v>
      </c>
      <c r="AA48" s="108"/>
      <c r="AB48" s="108" t="e">
        <f>IF(Z48&gt;100000,100000,Z48)</f>
        <v>#NUM!</v>
      </c>
    </row>
    <row r="49" spans="1:28" ht="15" customHeight="1">
      <c r="A49" s="98" t="s">
        <v>98</v>
      </c>
      <c r="B49" s="106" t="s">
        <v>99</v>
      </c>
      <c r="C49" s="100"/>
      <c r="D49" s="100"/>
      <c r="E49" s="111"/>
      <c r="F49" s="100"/>
      <c r="G49" s="100"/>
      <c r="H49" s="100"/>
      <c r="I49" s="112"/>
      <c r="J49" s="185">
        <v>0</v>
      </c>
      <c r="K49" s="185"/>
      <c r="Q49" s="49" t="e">
        <f>IF(J41&lt;350001,350000,0)</f>
        <v>#NUM!</v>
      </c>
      <c r="U49" s="49"/>
      <c r="V49" s="49" t="s">
        <v>100</v>
      </c>
      <c r="W49" s="49"/>
      <c r="X49" s="49"/>
      <c r="Y49" s="49"/>
      <c r="Z49" s="108" t="e">
        <f>IF(J41&gt;1000000,(J41-1000000)*30%,0)</f>
        <v>#NUM!</v>
      </c>
      <c r="AA49" s="108"/>
      <c r="AB49" s="108" t="e">
        <f>IF(Z49&gt;1,Z49,0)</f>
        <v>#NUM!</v>
      </c>
    </row>
    <row r="50" spans="1:28" ht="15" customHeight="1">
      <c r="A50" s="98" t="s">
        <v>101</v>
      </c>
      <c r="B50" s="109" t="s">
        <v>102</v>
      </c>
      <c r="C50" s="102"/>
      <c r="D50" s="102"/>
      <c r="E50" s="102"/>
      <c r="F50" s="113"/>
      <c r="G50" s="114" t="e">
        <f>IF((J48-J49)&lt;0,"Refundable","Tax Payble")</f>
        <v>#NUM!</v>
      </c>
      <c r="H50" s="100"/>
      <c r="I50" s="103"/>
      <c r="J50" s="186" t="e">
        <f>+ABS(J48-J49)</f>
        <v>#NUM!</v>
      </c>
      <c r="K50" s="186"/>
      <c r="L50" s="107"/>
      <c r="R50" s="49" t="e">
        <f>IF(J42&lt;12500,J42,12500)</f>
        <v>#NUM!</v>
      </c>
    </row>
    <row r="51" spans="1:28" ht="15" customHeight="1">
      <c r="A51" s="115"/>
      <c r="B51" s="116" t="s">
        <v>103</v>
      </c>
      <c r="C51" s="117"/>
      <c r="D51" s="117"/>
      <c r="E51" s="117"/>
      <c r="F51" s="117"/>
      <c r="G51" s="87"/>
      <c r="H51" s="117"/>
      <c r="I51" s="118"/>
      <c r="J51" s="184" t="e">
        <f>IF(J50&lt;=0,(ABS(J46-(J47+J48+J49))),0)</f>
        <v>#NUM!</v>
      </c>
      <c r="K51" s="184"/>
      <c r="L51" s="107"/>
      <c r="Q51" s="49"/>
    </row>
    <row r="52" spans="1:28" ht="13.5" customHeight="1">
      <c r="J52" s="4" t="s">
        <v>104</v>
      </c>
      <c r="Q52" s="107"/>
      <c r="R52" s="119"/>
    </row>
    <row r="53" spans="1:28" ht="12.75" customHeight="1">
      <c r="R53" s="119"/>
    </row>
    <row r="54" spans="1:28" ht="12.75" customHeight="1">
      <c r="H54" s="4" t="s">
        <v>154</v>
      </c>
      <c r="J54" s="87"/>
    </row>
    <row r="55" spans="1:28" ht="10.5" customHeight="1">
      <c r="B55" s="4" t="s">
        <v>105</v>
      </c>
      <c r="H55" s="4" t="s">
        <v>0</v>
      </c>
      <c r="J55" s="177">
        <v>0</v>
      </c>
    </row>
    <row r="56" spans="1:28" ht="13.5" customHeight="1">
      <c r="J56" s="5">
        <v>0</v>
      </c>
    </row>
    <row r="62" spans="1:28" ht="13.5" customHeight="1">
      <c r="H62" s="4" t="s">
        <v>106</v>
      </c>
    </row>
  </sheetData>
  <mergeCells count="56">
    <mergeCell ref="I7:J7"/>
    <mergeCell ref="A1:L1"/>
    <mergeCell ref="A2:L2"/>
    <mergeCell ref="A3:L3"/>
    <mergeCell ref="I6:J6"/>
    <mergeCell ref="B20:C20"/>
    <mergeCell ref="B10:F10"/>
    <mergeCell ref="H10:K10"/>
    <mergeCell ref="B11:F11"/>
    <mergeCell ref="H11:K11"/>
    <mergeCell ref="B12:F12"/>
    <mergeCell ref="B15:F15"/>
    <mergeCell ref="H15:I15"/>
    <mergeCell ref="B16:F16"/>
    <mergeCell ref="H16:I16"/>
    <mergeCell ref="B17:F17"/>
    <mergeCell ref="H17:I17"/>
    <mergeCell ref="G18:H18"/>
    <mergeCell ref="B22:D22"/>
    <mergeCell ref="F22:G22"/>
    <mergeCell ref="I22:J22"/>
    <mergeCell ref="B23:D23"/>
    <mergeCell ref="F23:G23"/>
    <mergeCell ref="I23:J23"/>
    <mergeCell ref="B33:G33"/>
    <mergeCell ref="I33:K33"/>
    <mergeCell ref="B24:D24"/>
    <mergeCell ref="F24:G24"/>
    <mergeCell ref="I24:J24"/>
    <mergeCell ref="B25:D25"/>
    <mergeCell ref="F25:G25"/>
    <mergeCell ref="I25:J25"/>
    <mergeCell ref="B26:D26"/>
    <mergeCell ref="F26:G26"/>
    <mergeCell ref="I26:J26"/>
    <mergeCell ref="B32:G32"/>
    <mergeCell ref="I32:K32"/>
    <mergeCell ref="J44:K44"/>
    <mergeCell ref="B34:G34"/>
    <mergeCell ref="I34:K34"/>
    <mergeCell ref="B35:G35"/>
    <mergeCell ref="I35:K35"/>
    <mergeCell ref="B36:G36"/>
    <mergeCell ref="I36:K36"/>
    <mergeCell ref="B37:G37"/>
    <mergeCell ref="K39:L39"/>
    <mergeCell ref="J41:K41"/>
    <mergeCell ref="J42:K42"/>
    <mergeCell ref="J43:K43"/>
    <mergeCell ref="J51:K51"/>
    <mergeCell ref="J45:K45"/>
    <mergeCell ref="J46:K46"/>
    <mergeCell ref="J47:K47"/>
    <mergeCell ref="J48:K48"/>
    <mergeCell ref="J49:K49"/>
    <mergeCell ref="J50:K50"/>
  </mergeCells>
  <dataValidations count="1">
    <dataValidation type="list" allowBlank="1" showInputMessage="1" showErrorMessage="1" sqref="E26">
      <formula1>$O$21:$O$24</formula1>
    </dataValidation>
  </dataValidations>
  <printOptions horizontalCentered="1"/>
  <pageMargins left="0.6692913385826772" right="0.31496062992125984" top="0.31496062992125984" bottom="0.19685039370078741" header="0.11811023622047245" footer="0"/>
  <pageSetup paperSize="9" scale="90" orientation="portrait" verticalDpi="18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F69"/>
  <sheetViews>
    <sheetView tabSelected="1" view="pageBreakPreview" zoomScale="130" zoomScaleSheetLayoutView="130" workbookViewId="0">
      <selection activeCell="I7" sqref="I7:J7"/>
    </sheetView>
  </sheetViews>
  <sheetFormatPr defaultColWidth="9.140625" defaultRowHeight="13.5" customHeight="1"/>
  <cols>
    <col min="1" max="1" width="4.140625" style="4" customWidth="1"/>
    <col min="2" max="2" width="5.28515625" style="4" customWidth="1"/>
    <col min="3" max="3" width="11.42578125" style="4" customWidth="1"/>
    <col min="4" max="4" width="4" style="4" customWidth="1"/>
    <col min="5" max="5" width="10.5703125" style="4" customWidth="1"/>
    <col min="6" max="6" width="6.5703125" style="4" customWidth="1"/>
    <col min="7" max="7" width="11.140625" style="4" customWidth="1"/>
    <col min="8" max="8" width="11.7109375" style="4" customWidth="1"/>
    <col min="9" max="9" width="5.85546875" style="4" customWidth="1"/>
    <col min="10" max="10" width="10.7109375" style="4" customWidth="1"/>
    <col min="11" max="11" width="9" style="4" customWidth="1"/>
    <col min="12" max="12" width="11.7109375" style="4" customWidth="1"/>
    <col min="13" max="14" width="13.28515625" style="4" customWidth="1"/>
    <col min="15" max="15" width="13.42578125" style="4" customWidth="1"/>
    <col min="16" max="16" width="11.140625" style="4" bestFit="1" customWidth="1"/>
    <col min="17" max="17" width="14" style="4" customWidth="1"/>
    <col min="18" max="18" width="11.85546875" style="4" customWidth="1"/>
    <col min="19" max="19" width="13" style="4" customWidth="1"/>
    <col min="20" max="20" width="11.28515625" style="4" customWidth="1"/>
    <col min="21" max="22" width="9.140625" style="4"/>
    <col min="23" max="23" width="7.85546875" style="4" bestFit="1" customWidth="1"/>
    <col min="24" max="25" width="9.140625" style="4"/>
    <col min="26" max="26" width="14.5703125" style="4" customWidth="1"/>
    <col min="27" max="16384" width="9.140625" style="4"/>
  </cols>
  <sheetData>
    <row r="1" spans="1:19" ht="19.5" customHeight="1">
      <c r="A1" s="215" t="s">
        <v>153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8"/>
      <c r="N1" s="8"/>
      <c r="O1" s="8"/>
      <c r="P1" s="8"/>
      <c r="Q1" s="9"/>
      <c r="R1" s="10"/>
      <c r="S1" s="11"/>
    </row>
    <row r="2" spans="1:19" ht="13.5" customHeight="1">
      <c r="A2" s="215" t="s">
        <v>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8"/>
      <c r="N2" s="8"/>
      <c r="O2" s="8"/>
      <c r="P2" s="8"/>
      <c r="Q2" s="8"/>
    </row>
    <row r="3" spans="1:19" ht="13.5" customHeight="1">
      <c r="A3" s="215" t="s">
        <v>106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8"/>
      <c r="N3" s="8"/>
      <c r="O3" s="8"/>
      <c r="P3" s="8"/>
      <c r="Q3" s="12"/>
      <c r="R3" s="13"/>
      <c r="S3" s="3"/>
    </row>
    <row r="4" spans="1:19" ht="22.5" customHeight="1" thickBot="1">
      <c r="A4" s="216" t="s">
        <v>155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8"/>
      <c r="N4" s="8"/>
      <c r="O4" s="8"/>
      <c r="P4" s="8"/>
      <c r="Q4" s="12"/>
      <c r="R4" s="13"/>
      <c r="S4" s="3"/>
    </row>
    <row r="5" spans="1:19" ht="18" customHeight="1">
      <c r="A5" s="14" t="s">
        <v>5</v>
      </c>
      <c r="B5" s="15" t="s">
        <v>6</v>
      </c>
      <c r="C5" s="16"/>
      <c r="D5" s="16"/>
      <c r="E5" s="16"/>
      <c r="F5" s="16"/>
      <c r="G5" s="16"/>
      <c r="H5" s="16"/>
      <c r="I5" s="16"/>
      <c r="J5" s="16"/>
      <c r="K5" s="16"/>
      <c r="L5" s="17"/>
      <c r="Q5" s="3"/>
      <c r="R5" s="13"/>
      <c r="S5" s="3"/>
    </row>
    <row r="6" spans="1:19" ht="22.5" customHeight="1">
      <c r="A6" s="18"/>
      <c r="B6" s="19" t="s">
        <v>7</v>
      </c>
      <c r="C6" s="167">
        <v>0</v>
      </c>
      <c r="D6" s="21"/>
      <c r="E6" s="20"/>
      <c r="F6" s="21" t="s">
        <v>8</v>
      </c>
      <c r="G6" s="167">
        <v>0</v>
      </c>
      <c r="H6" s="21" t="s">
        <v>1</v>
      </c>
      <c r="I6" s="217">
        <v>0</v>
      </c>
      <c r="J6" s="218"/>
      <c r="K6" s="22" t="s">
        <v>9</v>
      </c>
      <c r="L6" s="168">
        <v>0</v>
      </c>
      <c r="Q6" s="12"/>
      <c r="R6" s="13"/>
      <c r="S6" s="3"/>
    </row>
    <row r="7" spans="1:19" ht="36" customHeight="1" thickBot="1">
      <c r="A7" s="23"/>
      <c r="B7" s="24" t="s">
        <v>10</v>
      </c>
      <c r="C7" s="169">
        <v>0</v>
      </c>
      <c r="D7" s="25" t="s">
        <v>2</v>
      </c>
      <c r="E7" s="170">
        <v>0</v>
      </c>
      <c r="F7" s="26" t="s">
        <v>11</v>
      </c>
      <c r="G7" s="169">
        <v>0</v>
      </c>
      <c r="H7" s="27" t="s">
        <v>12</v>
      </c>
      <c r="I7" s="213">
        <v>0</v>
      </c>
      <c r="J7" s="214"/>
      <c r="K7" s="28" t="s">
        <v>13</v>
      </c>
      <c r="L7" s="29">
        <f>SUM(C6+E6+G6+I6+C7+E7+G7+I7+L6)</f>
        <v>0</v>
      </c>
      <c r="N7" s="30"/>
      <c r="Q7" s="3"/>
      <c r="R7" s="13"/>
      <c r="S7" s="3"/>
    </row>
    <row r="8" spans="1:19" ht="27" customHeight="1" thickBot="1">
      <c r="A8" s="18"/>
      <c r="B8" s="15" t="s">
        <v>15</v>
      </c>
      <c r="C8" s="31"/>
      <c r="D8" s="32"/>
      <c r="E8" s="32"/>
      <c r="F8" s="33"/>
      <c r="G8" s="31"/>
      <c r="H8" s="34"/>
      <c r="I8" s="31"/>
      <c r="J8" s="31"/>
      <c r="K8" s="35"/>
      <c r="L8" s="36">
        <v>75000</v>
      </c>
      <c r="N8" s="30"/>
      <c r="Q8" s="3"/>
      <c r="R8" s="13"/>
      <c r="S8" s="3"/>
    </row>
    <row r="9" spans="1:19" ht="13.5" customHeight="1">
      <c r="A9" s="14" t="s">
        <v>16</v>
      </c>
      <c r="B9" s="15" t="s">
        <v>17</v>
      </c>
      <c r="C9" s="16"/>
      <c r="D9" s="16"/>
      <c r="E9" s="16"/>
      <c r="F9" s="16"/>
      <c r="G9" s="37"/>
      <c r="H9" s="37"/>
      <c r="I9" s="37"/>
      <c r="J9" s="37"/>
      <c r="K9" s="37"/>
      <c r="L9" s="120"/>
      <c r="Q9" s="12"/>
      <c r="R9" s="13"/>
      <c r="S9" s="3"/>
    </row>
    <row r="10" spans="1:19" ht="20.25" customHeight="1">
      <c r="A10" s="39" t="s">
        <v>18</v>
      </c>
      <c r="B10" s="235" t="s">
        <v>22</v>
      </c>
      <c r="C10" s="236"/>
      <c r="D10" s="236"/>
      <c r="E10" s="236"/>
      <c r="F10" s="237"/>
      <c r="G10" s="21">
        <v>0</v>
      </c>
      <c r="H10" s="6" t="s">
        <v>108</v>
      </c>
      <c r="I10" s="6"/>
      <c r="J10" s="6"/>
      <c r="K10" s="238">
        <v>0</v>
      </c>
      <c r="L10" s="239"/>
      <c r="N10" s="30"/>
      <c r="O10" s="30"/>
      <c r="Q10" s="3"/>
      <c r="R10" s="13"/>
      <c r="S10" s="3"/>
    </row>
    <row r="11" spans="1:19" ht="13.5" customHeight="1" thickBot="1">
      <c r="A11" s="44"/>
      <c r="B11" s="45"/>
      <c r="C11" s="45"/>
      <c r="D11" s="45"/>
      <c r="E11" s="45"/>
      <c r="F11" s="45"/>
      <c r="G11" s="46"/>
      <c r="H11" s="45"/>
      <c r="I11" s="45"/>
      <c r="J11" s="45"/>
      <c r="K11" s="65" t="s">
        <v>27</v>
      </c>
      <c r="L11" s="121">
        <f>+G10+K10</f>
        <v>0</v>
      </c>
      <c r="R11" s="52"/>
    </row>
    <row r="12" spans="1:19" ht="21" customHeight="1" thickBot="1">
      <c r="A12" s="3" t="s">
        <v>28</v>
      </c>
      <c r="B12" s="49" t="s">
        <v>29</v>
      </c>
      <c r="G12" s="50"/>
      <c r="K12" s="51"/>
      <c r="L12" s="49"/>
      <c r="N12" s="30"/>
    </row>
    <row r="13" spans="1:19" ht="17.25" customHeight="1">
      <c r="A13" s="53" t="s">
        <v>18</v>
      </c>
      <c r="B13" s="204" t="s">
        <v>30</v>
      </c>
      <c r="C13" s="204"/>
      <c r="D13" s="204"/>
      <c r="E13" s="204"/>
      <c r="F13" s="204"/>
      <c r="G13" s="179">
        <v>0</v>
      </c>
      <c r="H13" s="205" t="s">
        <v>31</v>
      </c>
      <c r="I13" s="206"/>
      <c r="J13" s="179">
        <v>0</v>
      </c>
      <c r="K13" s="16"/>
      <c r="L13" s="17"/>
      <c r="N13" s="57"/>
    </row>
    <row r="14" spans="1:19" ht="17.25" customHeight="1">
      <c r="A14" s="55" t="s">
        <v>32</v>
      </c>
      <c r="B14" s="203" t="s">
        <v>33</v>
      </c>
      <c r="C14" s="203"/>
      <c r="D14" s="203"/>
      <c r="E14" s="203"/>
      <c r="F14" s="203"/>
      <c r="G14" s="167">
        <v>0</v>
      </c>
      <c r="H14" s="207" t="s">
        <v>34</v>
      </c>
      <c r="I14" s="208"/>
      <c r="J14" s="167">
        <v>0</v>
      </c>
      <c r="L14" s="56"/>
      <c r="Q14" s="49"/>
      <c r="R14" s="49"/>
    </row>
    <row r="15" spans="1:19" ht="17.25" customHeight="1">
      <c r="A15" s="58" t="s">
        <v>35</v>
      </c>
      <c r="B15" s="203" t="s">
        <v>36</v>
      </c>
      <c r="C15" s="203"/>
      <c r="D15" s="203"/>
      <c r="E15" s="203"/>
      <c r="F15" s="203"/>
      <c r="G15" s="180">
        <v>0</v>
      </c>
      <c r="H15" s="209"/>
      <c r="I15" s="210"/>
      <c r="J15" s="60"/>
      <c r="K15" s="61" t="s">
        <v>37</v>
      </c>
      <c r="L15" s="62">
        <f>SUM(+G13+G14+G15+J13+J14)</f>
        <v>0</v>
      </c>
      <c r="N15" s="49"/>
      <c r="O15" s="49"/>
      <c r="Q15" s="49"/>
      <c r="R15" s="49"/>
    </row>
    <row r="16" spans="1:19" ht="13.5" customHeight="1" thickBot="1">
      <c r="A16" s="63"/>
      <c r="B16" s="64"/>
      <c r="C16" s="64"/>
      <c r="D16" s="65"/>
      <c r="E16" s="66" t="s">
        <v>38</v>
      </c>
      <c r="F16" s="64"/>
      <c r="G16" s="211">
        <f>(L7-L8-L11)+L15</f>
        <v>-75000</v>
      </c>
      <c r="H16" s="212"/>
      <c r="I16" s="67"/>
      <c r="J16" s="45"/>
      <c r="K16" s="68" t="s">
        <v>39</v>
      </c>
      <c r="L16" s="29" t="e">
        <f>CEILING(G16,10)</f>
        <v>#NUM!</v>
      </c>
      <c r="Q16" s="49"/>
      <c r="R16" s="49"/>
    </row>
    <row r="17" spans="1:25" ht="13.5" customHeight="1">
      <c r="A17" s="7"/>
      <c r="D17" s="49"/>
      <c r="E17" s="122"/>
      <c r="G17" s="123"/>
      <c r="H17" s="123"/>
      <c r="I17" s="49"/>
      <c r="K17" s="124"/>
      <c r="L17" s="125"/>
      <c r="Q17" s="49"/>
      <c r="R17" s="49"/>
    </row>
    <row r="18" spans="1:25" ht="13.5" customHeight="1">
      <c r="F18" s="226" t="s">
        <v>109</v>
      </c>
      <c r="G18" s="227"/>
      <c r="H18" s="227"/>
      <c r="I18" s="227"/>
      <c r="J18" s="227"/>
      <c r="K18" s="228"/>
      <c r="L18" s="181">
        <f>+I7</f>
        <v>0</v>
      </c>
      <c r="M18" s="30"/>
    </row>
    <row r="19" spans="1:25" ht="13.5" customHeight="1" thickBot="1">
      <c r="I19" s="70"/>
      <c r="J19" s="81"/>
      <c r="K19" s="31"/>
      <c r="L19" s="80"/>
      <c r="O19" s="30"/>
    </row>
    <row r="20" spans="1:25" ht="13.5" customHeight="1" thickBot="1">
      <c r="A20" s="90"/>
      <c r="B20" s="45"/>
      <c r="C20" s="45"/>
      <c r="D20" s="67"/>
      <c r="E20" s="45"/>
      <c r="F20" s="45"/>
      <c r="G20" s="45"/>
      <c r="H20" s="45"/>
      <c r="I20" s="229" t="s">
        <v>110</v>
      </c>
      <c r="J20" s="230"/>
      <c r="K20" s="231" t="e">
        <f>+L16-L18</f>
        <v>#NUM!</v>
      </c>
      <c r="L20" s="232"/>
      <c r="Q20" s="92"/>
    </row>
    <row r="21" spans="1:25" ht="20.25" customHeight="1">
      <c r="A21" s="7"/>
      <c r="D21" s="49"/>
      <c r="I21" s="49"/>
      <c r="L21" s="49"/>
      <c r="N21" s="91"/>
    </row>
    <row r="22" spans="1:25" ht="23.25" customHeight="1">
      <c r="A22" s="93" t="s">
        <v>75</v>
      </c>
      <c r="B22" s="94" t="s">
        <v>76</v>
      </c>
      <c r="C22" s="95"/>
      <c r="D22" s="95"/>
      <c r="E22" s="95"/>
      <c r="F22" s="95"/>
      <c r="G22" s="95"/>
      <c r="H22" s="96"/>
      <c r="I22" s="97"/>
      <c r="J22" s="194" t="e">
        <f>+K20</f>
        <v>#NUM!</v>
      </c>
      <c r="K22" s="194"/>
      <c r="L22" s="49"/>
      <c r="M22" s="156" t="s">
        <v>110</v>
      </c>
      <c r="N22" s="156" t="e">
        <f>+J22</f>
        <v>#NUM!</v>
      </c>
      <c r="O22" s="157" t="s">
        <v>150</v>
      </c>
      <c r="P22" s="156" t="e">
        <f>IF(N22&lt;=400000,0,IF(N22&lt;=800000,(N22-400000)*0.05,IF(N22&lt;=1200000,(N22-800000)*0.1+20000,IF(N22&lt;=1600000,(N22-1200000)*0.15+60000,IF(N22&lt;=2000000,(N22-1600000)*0.2+120000,IF(N22&lt;=2400000,(N22-2000000)*0.25+200000,(N22-2400000)*0.3+300000))))))</f>
        <v>#NUM!</v>
      </c>
      <c r="Q22" s="128"/>
      <c r="R22" s="126"/>
    </row>
    <row r="23" spans="1:25" ht="23.25" customHeight="1">
      <c r="A23" s="98" t="s">
        <v>77</v>
      </c>
      <c r="B23" s="99" t="s">
        <v>78</v>
      </c>
      <c r="C23" s="100"/>
      <c r="D23" s="101"/>
      <c r="E23" s="102"/>
      <c r="F23" s="102"/>
      <c r="G23" s="102"/>
      <c r="H23" s="100"/>
      <c r="I23" s="103"/>
      <c r="J23" s="185" t="e">
        <f>+IF(J22&lt;=400000,0,IF(J22&lt;=800000,(J22-400000)*0.05,IF(J22&lt;=1200000,(J22-800000)*0.1+20000,IF(J22&lt;=1600000,(J22-1200000)*0.15+60000,IF(J22&lt;=2000000,(J22-1600000)*0.2+120000,IF(J22&lt;=2400000,(J22-2000000)*0.25+200000,(J22-2400000)*0.3+300000))))))</f>
        <v>#NUM!</v>
      </c>
      <c r="K23" s="185"/>
      <c r="L23" s="155"/>
      <c r="M23" s="220" t="s">
        <v>111</v>
      </c>
      <c r="N23" s="221"/>
      <c r="O23" s="148" t="s">
        <v>112</v>
      </c>
      <c r="P23" s="129" t="s">
        <v>113</v>
      </c>
      <c r="Q23" s="129" t="s">
        <v>114</v>
      </c>
    </row>
    <row r="24" spans="1:25" ht="23.25" customHeight="1">
      <c r="A24" s="98" t="s">
        <v>79</v>
      </c>
      <c r="B24" s="99" t="s">
        <v>151</v>
      </c>
      <c r="C24" s="102"/>
      <c r="D24" s="101"/>
      <c r="E24" s="102"/>
      <c r="F24" s="102"/>
      <c r="G24" s="102"/>
      <c r="H24" s="100"/>
      <c r="I24" s="104"/>
      <c r="J24" s="185" t="e">
        <f>+IF(J22&lt;1200001,J23,0)</f>
        <v>#NUM!</v>
      </c>
      <c r="K24" s="185"/>
      <c r="M24" s="149" t="s">
        <v>131</v>
      </c>
      <c r="N24" s="150">
        <v>400000</v>
      </c>
      <c r="O24" s="166" t="e">
        <f>+IF(N22&lt;=N24,N22-0,N24)</f>
        <v>#NUM!</v>
      </c>
      <c r="P24" s="158">
        <v>0</v>
      </c>
      <c r="Q24" s="166" t="e">
        <f t="shared" ref="Q24:Q28" si="0">+O24*P24</f>
        <v>#NUM!</v>
      </c>
    </row>
    <row r="25" spans="1:25" ht="23.25" customHeight="1">
      <c r="A25" s="98" t="s">
        <v>81</v>
      </c>
      <c r="B25" s="106" t="s">
        <v>82</v>
      </c>
      <c r="C25" s="102"/>
      <c r="D25" s="101"/>
      <c r="E25" s="102"/>
      <c r="F25" s="102"/>
      <c r="G25" s="102"/>
      <c r="H25" s="100"/>
      <c r="I25" s="103"/>
      <c r="J25" s="185" t="e">
        <f>J23-J24</f>
        <v>#NUM!</v>
      </c>
      <c r="K25" s="185"/>
      <c r="L25" s="107"/>
      <c r="M25" s="149" t="s">
        <v>132</v>
      </c>
      <c r="N25" s="150">
        <v>800000</v>
      </c>
      <c r="O25" s="166" t="e">
        <f>+MAX(IF(N22&lt;=N25,N22-N24,N25-N24),IF(N22&gt;N24,,0))</f>
        <v>#NUM!</v>
      </c>
      <c r="P25" s="158">
        <v>0.05</v>
      </c>
      <c r="Q25" s="166" t="e">
        <f>+O25*P25</f>
        <v>#NUM!</v>
      </c>
      <c r="S25" s="126"/>
      <c r="T25" s="126"/>
      <c r="U25" s="151"/>
      <c r="V25" s="126"/>
      <c r="W25" s="126"/>
      <c r="X25" s="126"/>
      <c r="Y25" s="126"/>
    </row>
    <row r="26" spans="1:25" ht="23.25" customHeight="1">
      <c r="A26" s="98" t="s">
        <v>83</v>
      </c>
      <c r="B26" s="106" t="s">
        <v>107</v>
      </c>
      <c r="C26" s="100"/>
      <c r="D26" s="100"/>
      <c r="E26" s="100"/>
      <c r="F26" s="100"/>
      <c r="G26" s="100"/>
      <c r="H26" s="100"/>
      <c r="I26" s="104"/>
      <c r="J26" s="185" t="e">
        <f>ROUND(J25*4/100,0)</f>
        <v>#NUM!</v>
      </c>
      <c r="K26" s="185"/>
      <c r="L26" s="105"/>
      <c r="M26" s="149" t="s">
        <v>133</v>
      </c>
      <c r="N26" s="150">
        <v>1200000</v>
      </c>
      <c r="O26" s="159" t="e">
        <f>+MAX(IF(N22&lt;=N26,N22-N25,N26-N25),IF(N22&gt;N25,,0))</f>
        <v>#NUM!</v>
      </c>
      <c r="P26" s="158">
        <v>0.1</v>
      </c>
      <c r="Q26" s="166" t="e">
        <f>+O26*P26</f>
        <v>#NUM!</v>
      </c>
      <c r="S26" s="126"/>
      <c r="T26" s="151"/>
      <c r="U26" s="127"/>
      <c r="V26" s="126"/>
      <c r="W26" s="126"/>
      <c r="X26" s="126"/>
      <c r="Y26" s="126"/>
    </row>
    <row r="27" spans="1:25" ht="23.25" customHeight="1">
      <c r="A27" s="98" t="s">
        <v>86</v>
      </c>
      <c r="B27" s="99" t="s">
        <v>87</v>
      </c>
      <c r="C27" s="102"/>
      <c r="D27" s="102"/>
      <c r="E27" s="102"/>
      <c r="F27" s="102"/>
      <c r="G27" s="102"/>
      <c r="H27" s="100"/>
      <c r="I27" s="103"/>
      <c r="J27" s="185" t="e">
        <f>J25+J26</f>
        <v>#NUM!</v>
      </c>
      <c r="K27" s="185"/>
      <c r="L27" s="107"/>
      <c r="M27" s="149" t="s">
        <v>134</v>
      </c>
      <c r="N27" s="150">
        <v>1600000</v>
      </c>
      <c r="O27" s="160" t="e">
        <f>+MAX(IF(N22&lt;=N27,N22-N26,N27-N26),IF(N22&gt;N26,,0))</f>
        <v>#NUM!</v>
      </c>
      <c r="P27" s="158">
        <v>0.15</v>
      </c>
      <c r="Q27" s="166" t="e">
        <f t="shared" si="0"/>
        <v>#NUM!</v>
      </c>
      <c r="S27" s="126"/>
      <c r="T27" s="151"/>
      <c r="U27" s="127"/>
      <c r="V27" s="126"/>
      <c r="W27" s="126"/>
      <c r="X27" s="126"/>
      <c r="Y27" s="126"/>
    </row>
    <row r="28" spans="1:25" ht="23.25" customHeight="1">
      <c r="A28" s="98" t="s">
        <v>90</v>
      </c>
      <c r="B28" s="106" t="s">
        <v>91</v>
      </c>
      <c r="C28" s="100"/>
      <c r="D28" s="100"/>
      <c r="E28" s="100"/>
      <c r="F28" s="100"/>
      <c r="G28" s="100"/>
      <c r="H28" s="100"/>
      <c r="I28" s="104"/>
      <c r="J28" s="185">
        <v>0</v>
      </c>
      <c r="K28" s="185"/>
      <c r="L28" s="105"/>
      <c r="M28" s="149" t="s">
        <v>135</v>
      </c>
      <c r="N28" s="150">
        <v>2000000</v>
      </c>
      <c r="O28" s="160" t="e">
        <f>+MAX(IF(N22&lt;=N28,N22-N27,N28-N27),IF(N22&gt;N27,,0))</f>
        <v>#NUM!</v>
      </c>
      <c r="P28" s="158">
        <v>0.2</v>
      </c>
      <c r="Q28" s="166" t="e">
        <f t="shared" si="0"/>
        <v>#NUM!</v>
      </c>
      <c r="S28" s="126"/>
      <c r="T28" s="151"/>
      <c r="U28" s="127"/>
      <c r="V28" s="126"/>
      <c r="W28" s="147"/>
      <c r="X28" s="126"/>
      <c r="Y28" s="126"/>
    </row>
    <row r="29" spans="1:25" ht="23.25" customHeight="1">
      <c r="A29" s="98" t="s">
        <v>94</v>
      </c>
      <c r="B29" s="109" t="s">
        <v>95</v>
      </c>
      <c r="C29" s="102"/>
      <c r="D29" s="102"/>
      <c r="E29" s="102"/>
      <c r="F29" s="102"/>
      <c r="G29" s="102"/>
      <c r="H29" s="100"/>
      <c r="I29" s="110"/>
      <c r="J29" s="185" t="e">
        <f>+J27-J28</f>
        <v>#NUM!</v>
      </c>
      <c r="K29" s="185"/>
      <c r="L29" s="49"/>
      <c r="M29" s="149" t="s">
        <v>136</v>
      </c>
      <c r="N29" s="150">
        <v>2400000</v>
      </c>
      <c r="O29" s="160" t="e">
        <f>+MAX(IF(N22&lt;=N29,N22-N28,N29-N28),IF(N22&gt;N28,,0))</f>
        <v>#NUM!</v>
      </c>
      <c r="P29" s="158">
        <v>0.25</v>
      </c>
      <c r="Q29" s="166" t="e">
        <f t="shared" ref="Q29" si="1">+O29*P29</f>
        <v>#NUM!</v>
      </c>
      <c r="S29" s="126"/>
      <c r="T29" s="151"/>
      <c r="U29" s="127"/>
      <c r="V29" s="126"/>
      <c r="W29" s="126"/>
      <c r="X29" s="126"/>
      <c r="Y29" s="126"/>
    </row>
    <row r="30" spans="1:25" ht="23.25" customHeight="1">
      <c r="A30" s="98" t="s">
        <v>98</v>
      </c>
      <c r="B30" s="106" t="s">
        <v>99</v>
      </c>
      <c r="C30" s="100"/>
      <c r="D30" s="100"/>
      <c r="E30" s="111"/>
      <c r="F30" s="100"/>
      <c r="G30" s="100"/>
      <c r="H30" s="100"/>
      <c r="I30" s="112"/>
      <c r="J30" s="185">
        <f>+'I-FORM Old Regime'!J49:K49</f>
        <v>0</v>
      </c>
      <c r="K30" s="185"/>
      <c r="M30" s="233" t="s">
        <v>130</v>
      </c>
      <c r="N30" s="234"/>
      <c r="O30" s="160" t="e">
        <f>+MAX(IF(N22&lt;=M30,N22-N29,M30-N29),IF(N22&gt;N29,,0))</f>
        <v>#NUM!</v>
      </c>
      <c r="P30" s="158">
        <v>0.3</v>
      </c>
      <c r="Q30" s="166" t="e">
        <f>+O30*P30</f>
        <v>#NUM!</v>
      </c>
      <c r="S30" s="126"/>
      <c r="T30" s="151"/>
      <c r="U30" s="127"/>
      <c r="V30" s="126"/>
      <c r="W30" s="126"/>
      <c r="X30" s="126"/>
      <c r="Y30" s="126"/>
    </row>
    <row r="31" spans="1:25" ht="23.25" customHeight="1">
      <c r="A31" s="98" t="s">
        <v>101</v>
      </c>
      <c r="B31" s="109" t="s">
        <v>102</v>
      </c>
      <c r="C31" s="102"/>
      <c r="D31" s="102"/>
      <c r="E31" s="102"/>
      <c r="F31" s="113"/>
      <c r="G31" s="114" t="e">
        <f>IF((J29-J30)&lt;0,"Refundable","Tax Payble")</f>
        <v>#NUM!</v>
      </c>
      <c r="H31" s="100"/>
      <c r="I31" s="103"/>
      <c r="J31" s="186" t="e">
        <f>+ABS(J29-J30)</f>
        <v>#NUM!</v>
      </c>
      <c r="K31" s="186"/>
      <c r="L31" s="107"/>
      <c r="M31" s="222" t="s">
        <v>116</v>
      </c>
      <c r="N31" s="223"/>
      <c r="O31" s="161" t="e">
        <f>SUM(O24:O30)</f>
        <v>#NUM!</v>
      </c>
      <c r="P31" s="162" t="s">
        <v>117</v>
      </c>
      <c r="Q31" s="163" t="e">
        <f>SUM(Q24:Q30)</f>
        <v>#NUM!</v>
      </c>
      <c r="S31" s="126"/>
      <c r="T31" s="151"/>
      <c r="U31" s="127"/>
      <c r="V31" s="126"/>
      <c r="W31" s="126"/>
      <c r="X31" s="126"/>
      <c r="Y31" s="126"/>
    </row>
    <row r="32" spans="1:25" ht="23.25" customHeight="1">
      <c r="A32" s="115"/>
      <c r="B32" s="116" t="s">
        <v>103</v>
      </c>
      <c r="C32" s="117"/>
      <c r="D32" s="117"/>
      <c r="E32" s="117"/>
      <c r="F32" s="117"/>
      <c r="G32" s="87"/>
      <c r="H32" s="117"/>
      <c r="I32" s="118"/>
      <c r="J32" s="184" t="e">
        <f>IF(J31&lt;=0,(ABS(J27-(J28+J29+J30))),0)</f>
        <v>#NUM!</v>
      </c>
      <c r="K32" s="184"/>
      <c r="L32" s="107"/>
      <c r="M32" s="224" t="s">
        <v>118</v>
      </c>
      <c r="N32" s="225"/>
      <c r="O32" s="160"/>
      <c r="P32" s="158">
        <v>0.04</v>
      </c>
      <c r="Q32" s="159" t="e">
        <f>+Q31*P32</f>
        <v>#NUM!</v>
      </c>
      <c r="S32" s="126"/>
      <c r="T32" s="151"/>
      <c r="U32" s="127"/>
      <c r="V32" s="126"/>
      <c r="W32" s="126"/>
      <c r="X32" s="126"/>
      <c r="Y32" s="126"/>
    </row>
    <row r="33" spans="2:32" ht="13.5" customHeight="1">
      <c r="J33" s="4" t="s">
        <v>104</v>
      </c>
      <c r="M33" s="222" t="s">
        <v>119</v>
      </c>
      <c r="N33" s="223"/>
      <c r="O33" s="164"/>
      <c r="P33" s="130" t="s">
        <v>117</v>
      </c>
      <c r="Q33" s="165" t="e">
        <f>+Q31+Q32</f>
        <v>#NUM!</v>
      </c>
      <c r="S33" s="119"/>
    </row>
    <row r="34" spans="2:32" ht="37.5" customHeight="1">
      <c r="H34" s="4" t="s">
        <v>154</v>
      </c>
      <c r="J34" s="87"/>
    </row>
    <row r="35" spans="2:32" ht="10.5" customHeight="1">
      <c r="H35" s="4" t="s">
        <v>0</v>
      </c>
      <c r="J35" s="177">
        <v>0</v>
      </c>
    </row>
    <row r="36" spans="2:32" ht="13.5" customHeight="1">
      <c r="B36" s="4" t="s">
        <v>105</v>
      </c>
      <c r="J36" s="5">
        <v>0</v>
      </c>
    </row>
    <row r="40" spans="2:32" ht="13.5" customHeight="1">
      <c r="Q40"/>
      <c r="Y40" s="219"/>
      <c r="Z40" s="219"/>
      <c r="AA40" s="219"/>
      <c r="AB40" s="219"/>
      <c r="AC40" s="219"/>
      <c r="AD40" s="219"/>
      <c r="AE40" s="219"/>
      <c r="AF40" s="219"/>
    </row>
    <row r="41" spans="2:32" ht="13.5" customHeight="1">
      <c r="Y41" s="219"/>
      <c r="Z41" s="219"/>
      <c r="AA41" s="219"/>
      <c r="AB41" s="219"/>
      <c r="AC41" s="219"/>
      <c r="AD41" s="219"/>
      <c r="AE41" s="219"/>
      <c r="AF41" s="219"/>
    </row>
    <row r="42" spans="2:32" ht="13.5" customHeight="1">
      <c r="Y42" s="219"/>
      <c r="Z42" s="219"/>
      <c r="AA42" s="219"/>
      <c r="AB42" s="219"/>
      <c r="AC42" s="219"/>
      <c r="AD42" s="219"/>
      <c r="AE42" s="219"/>
      <c r="AF42" s="219"/>
    </row>
    <row r="43" spans="2:32" ht="13.5" customHeight="1">
      <c r="H43" s="4" t="s">
        <v>106</v>
      </c>
      <c r="Y43" s="219"/>
      <c r="Z43" s="219"/>
      <c r="AA43" s="219"/>
      <c r="AB43" s="219"/>
      <c r="AC43" s="219"/>
      <c r="AD43" s="219"/>
      <c r="AE43" s="219"/>
      <c r="AF43" s="219"/>
    </row>
    <row r="44" spans="2:32" ht="13.5" customHeight="1">
      <c r="Y44" s="219"/>
      <c r="Z44" s="219"/>
      <c r="AA44" s="219"/>
      <c r="AB44" s="219"/>
      <c r="AC44" s="219"/>
      <c r="AD44" s="219"/>
      <c r="AE44" s="219"/>
      <c r="AF44" s="219"/>
    </row>
    <row r="45" spans="2:32" ht="13.5" customHeight="1">
      <c r="Q45" s="152" t="s">
        <v>137</v>
      </c>
      <c r="Y45" s="219"/>
      <c r="Z45" s="219"/>
      <c r="AA45" s="219"/>
      <c r="AB45" s="219"/>
      <c r="AC45" s="219"/>
      <c r="AD45" s="219"/>
      <c r="AE45" s="219"/>
      <c r="AF45" s="219"/>
    </row>
    <row r="46" spans="2:32" ht="13.5" customHeight="1">
      <c r="Q46"/>
      <c r="Y46" s="219"/>
      <c r="Z46" s="219"/>
      <c r="AA46" s="219"/>
      <c r="AB46" s="219"/>
      <c r="AC46" s="219"/>
      <c r="AD46" s="219"/>
      <c r="AE46" s="219"/>
      <c r="AF46" s="219"/>
    </row>
    <row r="47" spans="2:32" ht="13.5" customHeight="1">
      <c r="Q47" t="s">
        <v>138</v>
      </c>
      <c r="Y47" s="219"/>
      <c r="Z47" s="219"/>
      <c r="AA47" s="219"/>
      <c r="AB47" s="219"/>
      <c r="AC47" s="219"/>
      <c r="AD47" s="219"/>
      <c r="AE47" s="219"/>
      <c r="AF47" s="219"/>
    </row>
    <row r="48" spans="2:32" ht="13.5" customHeight="1">
      <c r="Q48"/>
    </row>
    <row r="49" spans="17:17" ht="13.5" customHeight="1">
      <c r="Q49" s="153" t="s">
        <v>139</v>
      </c>
    </row>
    <row r="50" spans="17:17" ht="13.5" customHeight="1">
      <c r="Q50" s="154"/>
    </row>
    <row r="51" spans="17:17" ht="13.5" customHeight="1">
      <c r="Q51" s="154" t="s">
        <v>140</v>
      </c>
    </row>
    <row r="52" spans="17:17" ht="13.5" customHeight="1">
      <c r="Q52" s="154"/>
    </row>
    <row r="53" spans="17:17" ht="13.5" customHeight="1">
      <c r="Q53" s="154" t="s">
        <v>141</v>
      </c>
    </row>
    <row r="54" spans="17:17" ht="13.5" customHeight="1">
      <c r="Q54" s="154"/>
    </row>
    <row r="55" spans="17:17" ht="13.5" customHeight="1">
      <c r="Q55" s="154" t="s">
        <v>142</v>
      </c>
    </row>
    <row r="56" spans="17:17" ht="13.5" customHeight="1">
      <c r="Q56" s="154"/>
    </row>
    <row r="57" spans="17:17" ht="13.5" customHeight="1">
      <c r="Q57" s="154" t="s">
        <v>143</v>
      </c>
    </row>
    <row r="58" spans="17:17" ht="13.5" customHeight="1">
      <c r="Q58" s="154"/>
    </row>
    <row r="59" spans="17:17" ht="13.5" customHeight="1">
      <c r="Q59" s="154" t="s">
        <v>144</v>
      </c>
    </row>
    <row r="60" spans="17:17" ht="13.5" customHeight="1">
      <c r="Q60" s="154"/>
    </row>
    <row r="61" spans="17:17" ht="13.5" customHeight="1">
      <c r="Q61" s="154" t="s">
        <v>145</v>
      </c>
    </row>
    <row r="62" spans="17:17" ht="13.5" customHeight="1">
      <c r="Q62" s="154"/>
    </row>
    <row r="63" spans="17:17" ht="13.5" customHeight="1">
      <c r="Q63" s="154" t="s">
        <v>146</v>
      </c>
    </row>
    <row r="64" spans="17:17" ht="13.5" customHeight="1">
      <c r="Q64"/>
    </row>
    <row r="65" spans="17:17" ht="13.5" customHeight="1">
      <c r="Q65" s="153" t="s">
        <v>147</v>
      </c>
    </row>
    <row r="66" spans="17:17" ht="13.5" customHeight="1">
      <c r="Q66"/>
    </row>
    <row r="67" spans="17:17" ht="13.5" customHeight="1">
      <c r="Q67" s="153" t="s">
        <v>148</v>
      </c>
    </row>
    <row r="68" spans="17:17" ht="13.5" customHeight="1">
      <c r="Q68"/>
    </row>
    <row r="69" spans="17:17" ht="13.5" customHeight="1">
      <c r="Q69" s="153" t="s">
        <v>149</v>
      </c>
    </row>
  </sheetData>
  <mergeCells count="35">
    <mergeCell ref="B15:F15"/>
    <mergeCell ref="H15:I15"/>
    <mergeCell ref="G16:H16"/>
    <mergeCell ref="B10:F10"/>
    <mergeCell ref="K10:L10"/>
    <mergeCell ref="B13:F13"/>
    <mergeCell ref="H13:I13"/>
    <mergeCell ref="B14:F14"/>
    <mergeCell ref="H14:I14"/>
    <mergeCell ref="I7:J7"/>
    <mergeCell ref="A1:L1"/>
    <mergeCell ref="A2:L2"/>
    <mergeCell ref="A3:L3"/>
    <mergeCell ref="A4:L4"/>
    <mergeCell ref="I6:J6"/>
    <mergeCell ref="F18:K18"/>
    <mergeCell ref="I20:J20"/>
    <mergeCell ref="K20:L20"/>
    <mergeCell ref="J22:K22"/>
    <mergeCell ref="M30:N30"/>
    <mergeCell ref="Y40:AF47"/>
    <mergeCell ref="M23:N23"/>
    <mergeCell ref="J23:K23"/>
    <mergeCell ref="J24:K24"/>
    <mergeCell ref="J25:K25"/>
    <mergeCell ref="J27:K27"/>
    <mergeCell ref="J28:K28"/>
    <mergeCell ref="J29:K29"/>
    <mergeCell ref="J30:K30"/>
    <mergeCell ref="J31:K31"/>
    <mergeCell ref="J32:K32"/>
    <mergeCell ref="J26:K26"/>
    <mergeCell ref="M31:N31"/>
    <mergeCell ref="M32:N32"/>
    <mergeCell ref="M33:N33"/>
  </mergeCells>
  <printOptions horizontalCentered="1"/>
  <pageMargins left="0.6692913385826772" right="0.31496062992125984" top="0.31496062992125984" bottom="0.19685039370078741" header="0.11811023622047245" footer="0"/>
  <pageSetup paperSize="9" scale="90" orientation="portrait" verticalDpi="18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H32"/>
  <sheetViews>
    <sheetView zoomScale="145" zoomScaleNormal="145" workbookViewId="0">
      <selection activeCell="E33" sqref="E33"/>
    </sheetView>
  </sheetViews>
  <sheetFormatPr defaultColWidth="9.140625" defaultRowHeight="12.75"/>
  <cols>
    <col min="1" max="1" width="9.140625" style="1"/>
    <col min="2" max="2" width="17.85546875" style="1" customWidth="1"/>
    <col min="3" max="3" width="15.42578125" style="1" bestFit="1" customWidth="1"/>
    <col min="4" max="4" width="14.7109375" style="1" bestFit="1" customWidth="1"/>
    <col min="5" max="5" width="17.85546875" style="1" customWidth="1"/>
    <col min="6" max="6" width="12.85546875" style="1" customWidth="1"/>
    <col min="7" max="9" width="9.140625" style="1"/>
    <col min="10" max="10" width="16.28515625" style="1" bestFit="1" customWidth="1"/>
    <col min="11" max="11" width="15.42578125" style="1" bestFit="1" customWidth="1"/>
    <col min="12" max="12" width="10.5703125" style="1" bestFit="1" customWidth="1"/>
    <col min="13" max="13" width="14.7109375" style="1" bestFit="1" customWidth="1"/>
    <col min="14" max="16384" width="9.140625" style="1"/>
  </cols>
  <sheetData>
    <row r="1" spans="2:5">
      <c r="C1" s="131" t="s">
        <v>120</v>
      </c>
    </row>
    <row r="2" spans="2:5" ht="17.25" customHeight="1">
      <c r="B2" s="240" t="s">
        <v>121</v>
      </c>
      <c r="C2" s="241"/>
      <c r="D2" s="242"/>
      <c r="E2" s="132" t="e">
        <f>+'I-FORM New Regime'!J22</f>
        <v>#NUM!</v>
      </c>
    </row>
    <row r="3" spans="2:5" ht="17.25">
      <c r="B3" s="133"/>
      <c r="C3" s="133"/>
      <c r="D3" s="133"/>
      <c r="E3" s="133"/>
    </row>
    <row r="4" spans="2:5" ht="17.25">
      <c r="B4" s="134" t="s">
        <v>111</v>
      </c>
      <c r="C4" s="134" t="s">
        <v>112</v>
      </c>
      <c r="D4" s="135" t="s">
        <v>113</v>
      </c>
      <c r="E4" s="135" t="s">
        <v>114</v>
      </c>
    </row>
    <row r="5" spans="2:5" ht="17.25">
      <c r="B5" s="136">
        <v>300000</v>
      </c>
      <c r="C5" s="136" t="e">
        <f>+IF(E2&lt;=B5,E2-0,B5)</f>
        <v>#NUM!</v>
      </c>
      <c r="D5" s="137">
        <v>0</v>
      </c>
      <c r="E5" s="136" t="e">
        <f>+C5*D5</f>
        <v>#NUM!</v>
      </c>
    </row>
    <row r="6" spans="2:5" ht="17.25">
      <c r="B6" s="136">
        <v>700000</v>
      </c>
      <c r="C6" s="136" t="e">
        <f>+MAX(IF(E2&lt;=B6,E2-B5,B6-B5),IF(E2&gt;B5,,0))</f>
        <v>#NUM!</v>
      </c>
      <c r="D6" s="137">
        <v>0.05</v>
      </c>
      <c r="E6" s="138" t="e">
        <f>IF(E2&gt;700000,C6*D6,0)</f>
        <v>#NUM!</v>
      </c>
    </row>
    <row r="7" spans="2:5" ht="17.25">
      <c r="B7" s="136">
        <v>1000000</v>
      </c>
      <c r="C7" s="136" t="e">
        <f>+MAX(IF(E2&lt;=B7,E2-B6,B7-B6),IF(E2&gt;B6,,0))</f>
        <v>#NUM!</v>
      </c>
      <c r="D7" s="137">
        <v>0.1</v>
      </c>
      <c r="E7" s="138" t="e">
        <f>IF(E2&gt;700000,C7*D7,0)</f>
        <v>#NUM!</v>
      </c>
    </row>
    <row r="8" spans="2:5" ht="17.25">
      <c r="B8" s="136">
        <v>1200000</v>
      </c>
      <c r="C8" s="139" t="e">
        <f>+MAX(IF(E2&lt;=B8,E2-B7,B8-B7),IF(E2&gt;B7,,0))</f>
        <v>#NUM!</v>
      </c>
      <c r="D8" s="137">
        <v>0.15</v>
      </c>
      <c r="E8" s="138" t="e">
        <f>+C8*D8</f>
        <v>#NUM!</v>
      </c>
    </row>
    <row r="9" spans="2:5" ht="17.25">
      <c r="B9" s="136">
        <v>1500000</v>
      </c>
      <c r="C9" s="139" t="e">
        <f>+MAX(IF(E2&lt;=B9,E2-B8,B9-B8),IF(E2&gt;B8,,0))</f>
        <v>#NUM!</v>
      </c>
      <c r="D9" s="137">
        <v>0.2</v>
      </c>
      <c r="E9" s="138" t="e">
        <f t="shared" ref="E9:E10" si="0">+C9*D9</f>
        <v>#NUM!</v>
      </c>
    </row>
    <row r="10" spans="2:5" ht="17.25">
      <c r="B10" s="139" t="s">
        <v>115</v>
      </c>
      <c r="C10" s="139" t="e">
        <f>+MAX(IF(E2&lt;=B10,E2-B9,B10-B9),IF(E2&gt;B9,,0))</f>
        <v>#NUM!</v>
      </c>
      <c r="D10" s="137">
        <v>0.3</v>
      </c>
      <c r="E10" s="138" t="e">
        <f t="shared" si="0"/>
        <v>#NUM!</v>
      </c>
    </row>
    <row r="11" spans="2:5" ht="17.25">
      <c r="B11" s="139"/>
      <c r="C11" s="139"/>
      <c r="D11" s="137"/>
      <c r="E11" s="138" t="e">
        <f>SUM(E5:E10)</f>
        <v>#NUM!</v>
      </c>
    </row>
    <row r="12" spans="2:5" ht="34.5">
      <c r="B12" s="140" t="s">
        <v>116</v>
      </c>
      <c r="C12" s="141"/>
      <c r="D12" s="140"/>
      <c r="E12" s="142" t="e">
        <f>+IF(E11&gt;25000,E11,0)</f>
        <v>#NUM!</v>
      </c>
    </row>
    <row r="13" spans="2:5" ht="17.25">
      <c r="B13" s="139" t="s">
        <v>118</v>
      </c>
      <c r="C13" s="139"/>
      <c r="D13" s="137">
        <v>0.04</v>
      </c>
      <c r="E13" s="138" t="e">
        <f>+E12*D13</f>
        <v>#NUM!</v>
      </c>
    </row>
    <row r="14" spans="2:5" ht="17.25">
      <c r="B14" s="140" t="s">
        <v>122</v>
      </c>
      <c r="C14" s="141"/>
      <c r="D14" s="140"/>
      <c r="E14" s="142" t="e">
        <f>+E12+E13</f>
        <v>#NUM!</v>
      </c>
    </row>
    <row r="16" spans="2:5">
      <c r="C16" s="131" t="s">
        <v>123</v>
      </c>
    </row>
    <row r="17" spans="2:8" ht="17.25">
      <c r="B17" s="240" t="s">
        <v>121</v>
      </c>
      <c r="C17" s="241"/>
      <c r="D17" s="242"/>
      <c r="E17" s="143" t="e">
        <f>+'I-FORM Old Regime'!J41</f>
        <v>#NUM!</v>
      </c>
    </row>
    <row r="19" spans="2:8" ht="17.25">
      <c r="B19" s="134" t="s">
        <v>111</v>
      </c>
      <c r="C19" s="134" t="s">
        <v>112</v>
      </c>
      <c r="D19" s="135" t="s">
        <v>113</v>
      </c>
      <c r="E19" s="135" t="s">
        <v>114</v>
      </c>
      <c r="F19" s="134" t="s">
        <v>124</v>
      </c>
    </row>
    <row r="20" spans="2:8" ht="17.25">
      <c r="B20" s="136">
        <v>0</v>
      </c>
      <c r="C20" s="136">
        <v>250000</v>
      </c>
      <c r="D20" s="137">
        <v>0</v>
      </c>
      <c r="E20" s="136">
        <f>+C20*D20</f>
        <v>0</v>
      </c>
      <c r="F20" s="138">
        <v>0</v>
      </c>
    </row>
    <row r="21" spans="2:8" ht="17.25">
      <c r="B21" s="136">
        <v>250000</v>
      </c>
      <c r="C21" s="136">
        <v>500000</v>
      </c>
      <c r="D21" s="137">
        <v>0.05</v>
      </c>
      <c r="E21" s="136" t="e">
        <f>IF(E17&gt;250000,(E17-250000)*D21,0)</f>
        <v>#NUM!</v>
      </c>
      <c r="F21" s="138" t="e">
        <f>IF(E21&gt;12500,12500,E21)</f>
        <v>#NUM!</v>
      </c>
    </row>
    <row r="22" spans="2:8" ht="17.25">
      <c r="B22" s="136">
        <v>500000</v>
      </c>
      <c r="C22" s="136">
        <v>1000000</v>
      </c>
      <c r="D22" s="137">
        <v>0.2</v>
      </c>
      <c r="E22" s="136" t="e">
        <f>IF(E17&gt;500000,(E17-500000)*D22,0)</f>
        <v>#NUM!</v>
      </c>
      <c r="F22" s="138" t="e">
        <f>IF(E22&gt;100000,100000,E22)</f>
        <v>#NUM!</v>
      </c>
    </row>
    <row r="23" spans="2:8" ht="17.25">
      <c r="B23" s="136" t="s">
        <v>125</v>
      </c>
      <c r="C23" s="139"/>
      <c r="D23" s="137">
        <v>0.3</v>
      </c>
      <c r="E23" s="136" t="e">
        <f>IF(E17&gt;1000000,(E17-1000000)*D23,0)</f>
        <v>#NUM!</v>
      </c>
      <c r="F23" s="138" t="e">
        <f>IF(E23&gt;1,E23,0)</f>
        <v>#NUM!</v>
      </c>
    </row>
    <row r="24" spans="2:8" ht="17.25">
      <c r="B24" s="136"/>
      <c r="C24" s="139"/>
      <c r="D24" s="137"/>
      <c r="E24" s="136"/>
      <c r="F24" s="138" t="e">
        <f>SUM(F20:F23)</f>
        <v>#NUM!</v>
      </c>
    </row>
    <row r="25" spans="2:8" ht="34.5">
      <c r="B25" s="140" t="s">
        <v>116</v>
      </c>
      <c r="C25" s="141"/>
      <c r="D25" s="140"/>
      <c r="E25" s="144"/>
      <c r="F25" s="142" t="e">
        <f>+IF(F24&gt;12500,F24,0)</f>
        <v>#NUM!</v>
      </c>
      <c r="H25" s="2"/>
    </row>
    <row r="26" spans="2:8" ht="17.25">
      <c r="B26" s="139" t="s">
        <v>118</v>
      </c>
      <c r="C26" s="139"/>
      <c r="D26" s="137">
        <v>0.04</v>
      </c>
      <c r="E26" s="136"/>
      <c r="F26" s="138" t="e">
        <f>+F25*D26</f>
        <v>#NUM!</v>
      </c>
    </row>
    <row r="27" spans="2:8" ht="17.25">
      <c r="B27" s="140" t="s">
        <v>122</v>
      </c>
      <c r="C27" s="141"/>
      <c r="D27" s="140"/>
      <c r="E27" s="144"/>
      <c r="F27" s="142" t="e">
        <f>+F25+F26</f>
        <v>#NUM!</v>
      </c>
    </row>
    <row r="29" spans="2:8">
      <c r="C29" s="145" t="s">
        <v>126</v>
      </c>
    </row>
    <row r="30" spans="2:8" ht="15">
      <c r="C30" s="146" t="s">
        <v>127</v>
      </c>
    </row>
    <row r="31" spans="2:8" ht="15">
      <c r="C31" s="146" t="s">
        <v>128</v>
      </c>
    </row>
    <row r="32" spans="2:8" ht="15">
      <c r="C32" s="146" t="s">
        <v>129</v>
      </c>
    </row>
  </sheetData>
  <mergeCells count="2">
    <mergeCell ref="B2:D2"/>
    <mergeCell ref="B17:D17"/>
  </mergeCells>
  <hyperlinks>
    <hyperlink ref="C30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I-FORM Old Regime</vt:lpstr>
      <vt:lpstr>I-FORM New Regime</vt:lpstr>
      <vt:lpstr>Sheet1 (2)</vt:lpstr>
      <vt:lpstr>'I-FORM New Regime'!Print_Area</vt:lpstr>
      <vt:lpstr>'I-FORM Old Regime'!Print_Area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Puri;Shaskiya karmachari sevaarth</dc:creator>
  <cp:lastModifiedBy>Admin</cp:lastModifiedBy>
  <dcterms:created xsi:type="dcterms:W3CDTF">2024-11-12T08:19:23Z</dcterms:created>
  <dcterms:modified xsi:type="dcterms:W3CDTF">2026-01-19T11:20:14Z</dcterms:modified>
</cp:coreProperties>
</file>